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Anagrafica immobili_unificata" sheetId="1" r:id="rId1"/>
    <sheet name="Foglio1" sheetId="2" r:id="rId2"/>
  </sheets>
  <externalReferences>
    <externalReference r:id="rId5"/>
  </externalReferences>
  <definedNames>
    <definedName name="_xlnm._FilterDatabase" localSheetId="0" hidden="1">'Anagrafica immobili_unificata'!$A$1:$L$57</definedName>
    <definedName name="_xlnm.Print_Area" localSheetId="0">'Anagrafica immobili_unificata'!$A$1:$L$57</definedName>
    <definedName name="Contratti_collegati\CALABRIA\CONTRATTO_LOCAZ.DP_CROTONE.pdf" localSheetId="0" comment="contratto">#REF!</definedName>
    <definedName name="Contratti_collegati\CALABRIA\CONTRATTO_LOCAZ.DP_CROTONE.pdf">#REF!</definedName>
    <definedName name="contratto" localSheetId="0">#REF!</definedName>
    <definedName name="contratto">#REF!</definedName>
  </definedNames>
  <calcPr fullCalcOnLoad="1"/>
</workbook>
</file>

<file path=xl/sharedStrings.xml><?xml version="1.0" encoding="utf-8"?>
<sst xmlns="http://schemas.openxmlformats.org/spreadsheetml/2006/main" count="397" uniqueCount="220">
  <si>
    <t>LU</t>
  </si>
  <si>
    <t>FI</t>
  </si>
  <si>
    <t>GR</t>
  </si>
  <si>
    <t>SI</t>
  </si>
  <si>
    <t>PT</t>
  </si>
  <si>
    <t>LI</t>
  </si>
  <si>
    <t>COMUNE DI MASSA MARITTIMA</t>
  </si>
  <si>
    <t>SAN MINIATO</t>
  </si>
  <si>
    <t>SANSEPOLCRO</t>
  </si>
  <si>
    <t>SIENA</t>
  </si>
  <si>
    <t>VIAREGGIO</t>
  </si>
  <si>
    <t>VOLTERRA</t>
  </si>
  <si>
    <t>VIA CORRIDONI 11-13</t>
  </si>
  <si>
    <t>LDV IMMOBILIARE SRL</t>
  </si>
  <si>
    <t>DITTA TOMI IMMOBILIARE SRL</t>
  </si>
  <si>
    <t>EDILCENTRO SRL</t>
  </si>
  <si>
    <t xml:space="preserve">A- Canone di locazione annuale aggiornato ante spending review                       (al netto IVA) </t>
  </si>
  <si>
    <t xml:space="preserve">A- Canone di locazione annuale aggiornato post spending review                        (al netto IVA) </t>
  </si>
  <si>
    <t>CECINA</t>
  </si>
  <si>
    <t>CORTONA</t>
  </si>
  <si>
    <t>FIRENZE</t>
  </si>
  <si>
    <t>EMPOLI</t>
  </si>
  <si>
    <t xml:space="preserve">SPORTELLO DI GROSSETO - MASSA MARITTIMA </t>
  </si>
  <si>
    <t>a tempo ind.</t>
  </si>
  <si>
    <t>VIA DI SOTTOMONTE, N.3 - Loc. Guamo</t>
  </si>
  <si>
    <t>CAPANNORI</t>
  </si>
  <si>
    <t xml:space="preserve">VIA SCIROCCO 51-53 </t>
  </si>
  <si>
    <t>COMUNE DI PITIGLIANO</t>
  </si>
  <si>
    <t>MASSA MARITTIMA</t>
  </si>
  <si>
    <t xml:space="preserve">MASSA </t>
  </si>
  <si>
    <t xml:space="preserve">SPORTELLO DI ORBETELLO - PITIGLIANO </t>
  </si>
  <si>
    <t xml:space="preserve">SPORTELLO DI LUCCA - BORGO A MOZZANO </t>
  </si>
  <si>
    <t>Via Petrarca, 52</t>
  </si>
  <si>
    <t>Via dell'Agnolo, 80</t>
  </si>
  <si>
    <t>Via Campo di Marte, 29</t>
  </si>
  <si>
    <t>Via Garibaldi - complesso la "Dogan</t>
  </si>
  <si>
    <t>Via Brennero, 223</t>
  </si>
  <si>
    <t>IMMOBILIARE VAL DI SERCHIO DI Mario Maguolo &amp; C. S.A.S</t>
  </si>
  <si>
    <t>LARGO FELICE CAVALLOTTI  SNC</t>
  </si>
  <si>
    <t>PIAZZA DELLA REPUBBLICA 1</t>
  </si>
  <si>
    <t>CORSO ITALIA, 78/80 - 57025</t>
  </si>
  <si>
    <t>POPPI</t>
  </si>
  <si>
    <t>PORTOFERRAIO</t>
  </si>
  <si>
    <t>VIA C.BATTISTI, 5 - 52012</t>
  </si>
  <si>
    <t>GUAPO S.R.L.</t>
  </si>
  <si>
    <t>DIR. PROV. + UFF. TERR. DI AREZZO</t>
  </si>
  <si>
    <t xml:space="preserve">UFF. TERR. DI MONTEVARCHI </t>
  </si>
  <si>
    <t>VIA CAMPO DI MARTE, 28</t>
  </si>
  <si>
    <t>MONTEPULCIANO</t>
  </si>
  <si>
    <t>MONTEVARCHI</t>
  </si>
  <si>
    <t>ORBETELLO</t>
  </si>
  <si>
    <t>PESCIA</t>
  </si>
  <si>
    <t>PIETRASANTA</t>
  </si>
  <si>
    <t xml:space="preserve">VIA BRODOLINI, 449 </t>
  </si>
  <si>
    <t xml:space="preserve">SPORTELLO DI AULLA - PONTREMOLI </t>
  </si>
  <si>
    <t xml:space="preserve">SPORTELLO DI PONTEDERA - VOLTERRA </t>
  </si>
  <si>
    <t xml:space="preserve">SPORTELLO DI SIENA </t>
  </si>
  <si>
    <t xml:space="preserve">SPORTELLO DI AREZZO - CORTONA </t>
  </si>
  <si>
    <t>UFF. TERR. DI BORGO SAN LORENZO</t>
  </si>
  <si>
    <t>DIR. PROV. DI FIRENZE + UFF. TERR. DI FIRENZE 1</t>
  </si>
  <si>
    <t>UFF. TERR. DI FIRENZE 2</t>
  </si>
  <si>
    <t>VIA ROSSINI, 14</t>
  </si>
  <si>
    <t>ATHENE S.R.L.</t>
  </si>
  <si>
    <t xml:space="preserve">UFF. TERR. DI PONTEDERA </t>
  </si>
  <si>
    <t xml:space="preserve">UFF. TERR. DI SAN MINIATO </t>
  </si>
  <si>
    <t xml:space="preserve">UFF. TERR. DI PESCIA </t>
  </si>
  <si>
    <t>BRACCI TESTASECCA</t>
  </si>
  <si>
    <t>Titolarità giuridica</t>
  </si>
  <si>
    <t>SPORTELLO DI GROSSETO - FOLLONICA</t>
  </si>
  <si>
    <t>COMODATO D'USO GRATUITO</t>
  </si>
  <si>
    <t>GROSSETO</t>
  </si>
  <si>
    <t>LIVORNO</t>
  </si>
  <si>
    <t>LUCCA</t>
  </si>
  <si>
    <t>VIA GIOVANNI XXIII 34 int. - 50032</t>
  </si>
  <si>
    <t>PRATO</t>
  </si>
  <si>
    <t>IMMOBILIARE PORTA A TERRA S.R.L.</t>
  </si>
  <si>
    <t>TIPOLOGIA UFFICIO</t>
  </si>
  <si>
    <t>VIA BANCHI DI SOTTO, 52</t>
  </si>
  <si>
    <t xml:space="preserve">UFF. TERR. DI ORBETELLO </t>
  </si>
  <si>
    <t xml:space="preserve">DIR. PROV. + UFF. TERR. DI PISA </t>
  </si>
  <si>
    <t>VIA S.CATERINA D'ALESSANDRIA, 23 /VIA S.LAVAGNINI 27</t>
  </si>
  <si>
    <t/>
  </si>
  <si>
    <t>MS</t>
  </si>
  <si>
    <t>IMMOBILIARE ETHOS S.R.L.</t>
  </si>
  <si>
    <t>UFF. TERR. DI AULLA</t>
  </si>
  <si>
    <t>LOCAZIONE</t>
  </si>
  <si>
    <t xml:space="preserve">DIR. PROV + UFF. TERR. DI PISTOIA </t>
  </si>
  <si>
    <t xml:space="preserve">DIR. PROV. + UFF. TERR. DI LIVORNO </t>
  </si>
  <si>
    <t xml:space="preserve">UFF. TERR. DI PIOMBINO </t>
  </si>
  <si>
    <t>A- Canone di locazione annuale aggiornato (IVA inclusa)</t>
  </si>
  <si>
    <t>Z 90 IMMOBILIARE S.R.L.</t>
  </si>
  <si>
    <t xml:space="preserve">SPORTELLO DI AREZZO - POPPI </t>
  </si>
  <si>
    <t>IVA</t>
  </si>
  <si>
    <t>PIOMBINO</t>
  </si>
  <si>
    <t>PISA</t>
  </si>
  <si>
    <t>Viale stazione, 65</t>
  </si>
  <si>
    <t>MASSA</t>
  </si>
  <si>
    <t>BANCA D'ITALIA</t>
  </si>
  <si>
    <t>Via Antonio Ceci, 1</t>
  </si>
  <si>
    <t>Piazza Carrara, 2</t>
  </si>
  <si>
    <t>Via Montegrappa, 282/283</t>
  </si>
  <si>
    <t>Via Liguria, 4</t>
  </si>
  <si>
    <t>Via Leccetti, 13</t>
  </si>
  <si>
    <t>TROVATO CARMELA</t>
  </si>
  <si>
    <t>Piazza dei Priori, 7</t>
  </si>
  <si>
    <t>FONDO PATRIMONIO UNO</t>
  </si>
  <si>
    <t>PROV</t>
  </si>
  <si>
    <t>Data decorrenza contratto locazione</t>
  </si>
  <si>
    <t>Data scadenza contratto locazione</t>
  </si>
  <si>
    <t>VIA AURELIO LAMPREDI 71 e 79</t>
  </si>
  <si>
    <t xml:space="preserve">UFF. TERR. DI EMPOLI </t>
  </si>
  <si>
    <t>CASTELNUOVO DI GARFAGNANA</t>
  </si>
  <si>
    <t xml:space="preserve">DIR. PROV. + UFF.  TERR. DI PRATO </t>
  </si>
  <si>
    <t xml:space="preserve">DIR. PROV. DI MASSA CARRARA </t>
  </si>
  <si>
    <t>UFF. TERR. DI MASSA - CARRARA</t>
  </si>
  <si>
    <t>GIPAMERIT S.r.l.</t>
  </si>
  <si>
    <t>FOLLONICA</t>
  </si>
  <si>
    <t>PI</t>
  </si>
  <si>
    <t>PO</t>
  </si>
  <si>
    <t>COMUNE</t>
  </si>
  <si>
    <t>INDIRIZZO IMMOBILE</t>
  </si>
  <si>
    <t>F.I.P. - CEDUTO</t>
  </si>
  <si>
    <t>UFF. TERR. DI CASTELNUOVO DI GARFAGNANA</t>
  </si>
  <si>
    <t xml:space="preserve">UFF. TERR. DI POGGIBONSI </t>
  </si>
  <si>
    <t>DIR. REG. DELLA TOSCANA - FIRENZE</t>
  </si>
  <si>
    <t>Locatore</t>
  </si>
  <si>
    <t>F.I.P.</t>
  </si>
  <si>
    <t>POGGIBONSI</t>
  </si>
  <si>
    <t>VIA DELLA FORTEZZA, 8 - 50129</t>
  </si>
  <si>
    <t>DEMANIALE</t>
  </si>
  <si>
    <t>PIAZZA LEONARDO DA VINCI 1</t>
  </si>
  <si>
    <t>GESTIONE IMMOBILIARE TUSCANIA SRL</t>
  </si>
  <si>
    <t>EDILIZIA FUTURA SRL</t>
  </si>
  <si>
    <t>COMUNE DI CECINA</t>
  </si>
  <si>
    <t>COMUNE DI CORTONA</t>
  </si>
  <si>
    <t>CANCOGNI SRL</t>
  </si>
  <si>
    <t>COMUNE DI PONTREMOLI</t>
  </si>
  <si>
    <t>AREZZO</t>
  </si>
  <si>
    <t>AULLA</t>
  </si>
  <si>
    <t>BORGO A MOZZANO</t>
  </si>
  <si>
    <t>BORGO SAN LORENZO</t>
  </si>
  <si>
    <t>CARRARA</t>
  </si>
  <si>
    <t>via dei mille, 4</t>
  </si>
  <si>
    <t>VIA ROMA 6,8 - 52044</t>
  </si>
  <si>
    <t>COMUNE DI FOLLONICA</t>
  </si>
  <si>
    <t>NERI ILIO SERGIO</t>
  </si>
  <si>
    <t>COMUNE DI BORGO A MOZZANO</t>
  </si>
  <si>
    <t>MPM IMMOBILIARE SRL</t>
  </si>
  <si>
    <t>NO</t>
  </si>
  <si>
    <t xml:space="preserve">UFF. TERR. DI SANSEPOLCRO </t>
  </si>
  <si>
    <t>PIAZZA GARIBALDI, 2 - 52025</t>
  </si>
  <si>
    <t>COMUNE DI POPPI</t>
  </si>
  <si>
    <t xml:space="preserve">DIR. PROV. + UFF. TERR. DI LUCCA </t>
  </si>
  <si>
    <t xml:space="preserve">UFF. TERR. DI VIAREGGIO </t>
  </si>
  <si>
    <t>AR</t>
  </si>
  <si>
    <t xml:space="preserve">DIR. PROV. + UFF. TERR. DI SIENA </t>
  </si>
  <si>
    <t>PISTOIA</t>
  </si>
  <si>
    <t>PITIGLIANO</t>
  </si>
  <si>
    <t>PONTEDERA</t>
  </si>
  <si>
    <t>PONTREMOLI</t>
  </si>
  <si>
    <t>COMUNE DI PONTEDERA</t>
  </si>
  <si>
    <t>UFF. PROV. AREZZO</t>
  </si>
  <si>
    <t>UFF. PROV. FIRENZE</t>
  </si>
  <si>
    <t>UFF. PROV. LIVORNO</t>
  </si>
  <si>
    <t>ARCHIVIO LUCCA</t>
  </si>
  <si>
    <t>UFF. PROV. LUCCA</t>
  </si>
  <si>
    <t>UFF. PROV. MASSA - Servizi Catastali</t>
  </si>
  <si>
    <t>UFF. PROV. MASSA - Servizi Pubblicità Immobiliare</t>
  </si>
  <si>
    <t>UFF. PROV. PISA - Servizi Catastali</t>
  </si>
  <si>
    <t>UFF. PROV. PISA - Servizi Pubblicità Immobiliare</t>
  </si>
  <si>
    <t>SEDE STACCATA VOLTERRA - Servizi Pubblicità Immobiliare</t>
  </si>
  <si>
    <t>ARCHIVIO VOLTERRA</t>
  </si>
  <si>
    <t>UFF. PROV. PRATO</t>
  </si>
  <si>
    <t>UFF. PROV. SIENA</t>
  </si>
  <si>
    <t>COMUNE DI PESCIA</t>
  </si>
  <si>
    <t>SI, per la parte di proprietà dell'Immobiliare Bisentino</t>
  </si>
  <si>
    <t>VIA AURELIO LAMPREDI 45</t>
  </si>
  <si>
    <t>VIA GUARNACCI 2</t>
  </si>
  <si>
    <t>COMUNE DI VOLTERRA</t>
  </si>
  <si>
    <t xml:space="preserve">SPORTELLO DI LIVORNO - CECINA </t>
  </si>
  <si>
    <t>COMUNE DI SAN MINIATO</t>
  </si>
  <si>
    <t>UP LIVORNO - SERVIZI DI PUBBLICITA' IMMOBILIARE</t>
  </si>
  <si>
    <t>VIA DELLE CATERATTE 88</t>
  </si>
  <si>
    <t>FONDO PATRIMONIO UNO - CEDUTO</t>
  </si>
  <si>
    <t>SPORTELLO DI VIAREGGIO - PIETRASANTA</t>
  </si>
  <si>
    <t>PIAZZA S.ROCCO, 4</t>
  </si>
  <si>
    <t>VIALE XX SETTEMBRE, 177B</t>
  </si>
  <si>
    <t>V.LE RESISTENZA, 50</t>
  </si>
  <si>
    <t>VIA AURELIA OVEST, 193</t>
  </si>
  <si>
    <t>VIALE C. CASTRACANI, 1</t>
  </si>
  <si>
    <t>VIA G.B. GERACE, 7/1 5</t>
  </si>
  <si>
    <t>VIA R.PIAGGIO, 7</t>
  </si>
  <si>
    <t>VIA RIMINI, 17</t>
  </si>
  <si>
    <t>VIA LUIGI GALVANI N. 13</t>
  </si>
  <si>
    <t>VIA VOLTAIA NEL CORSO, 53</t>
  </si>
  <si>
    <t>LOC. SALCETO,  51</t>
  </si>
  <si>
    <t>VIALE EUROPA 67/69 - Loc. Due Ponti</t>
  </si>
  <si>
    <t>COMUNE DI PIETRASANTA</t>
  </si>
  <si>
    <t>VIA AURELIA SUD, 14</t>
  </si>
  <si>
    <t>DIR. PROV. + UFF. TERR. DI GROSSETO  + UFF. PROV. GROSSETO</t>
  </si>
  <si>
    <t>VIA PANCIATICHI, 20</t>
  </si>
  <si>
    <t xml:space="preserve">VIA XI FEBBRAIO 123 </t>
  </si>
  <si>
    <t>C.SO ITALIA, 45</t>
  </si>
  <si>
    <t>PIAZZA FERRETTI, 1</t>
  </si>
  <si>
    <t>UFF. TERR. DI PORTOFERRAIO  + SEDE STACCATA PORTOFERRAIO - Servizi Pubblicità Immobiliare</t>
  </si>
  <si>
    <t>VIALE MANZONI, 6</t>
  </si>
  <si>
    <t>UFF. PROV. PISTOIA</t>
  </si>
  <si>
    <t>VIA SANDRO PERTINI</t>
  </si>
  <si>
    <t>C.M.S.A.</t>
  </si>
  <si>
    <t>VIA MATTEOTTI 8/12</t>
  </si>
  <si>
    <t>COMUNE DI SANSEPOLCRO</t>
  </si>
  <si>
    <t>ARCHIVIO DELL'UFF. PROV. LIVORNO</t>
  </si>
  <si>
    <t>VIA AURELIO LAMPREDI 7/13</t>
  </si>
  <si>
    <t>Savills Investment Management S.g.r. S.p.A</t>
  </si>
  <si>
    <t>VIA SER RIDOLFO 3</t>
  </si>
  <si>
    <t>Investire Immobiliare SGR S.p.A.</t>
  </si>
  <si>
    <t>BNP Paribas REIM p.A.</t>
  </si>
  <si>
    <t>UFF. TERR. DI MONTEPULCIANO +  SEDE STACC. SPI MONTEPULCIANO</t>
  </si>
  <si>
    <t>IMMOBILIARE BOSCO PRIMA SRL e SO.ED.AR. SRL</t>
  </si>
  <si>
    <t>IMMOBILIARE BISENTINO SRL e LORENZINA BULDO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</si>
</sst>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#,##0.00;[Red]#,##0.00"/>
    <numFmt numFmtId="166" formatCode="_-[$€]\ * #,##0.00_-;\-[$€]\ * #,##0.00_-;_-[$€]\ * &quot;-&quot;??_-;_-@_-"/>
    <numFmt numFmtId="167" formatCode="_-* #,##0_-;\-* #,##0_-;_-* &quot;-&quot;??_-;_-@_-"/>
    <numFmt numFmtId="168" formatCode="#,##0.00_ ;\-#,##0.00\ "/>
    <numFmt numFmtId="169" formatCode="[$-410]dddd\ d\ mmmm\ yyyy"/>
    <numFmt numFmtId="170" formatCode="#,##0.0"/>
    <numFmt numFmtId="171" formatCode="#,##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_(* #,##0_);_(* \(#,##0\);_(* &quot;-&quot;_);_(@_)"/>
    <numFmt numFmtId="178" formatCode="_(* #,##0.00_);_(* \(#,##0.00\);_(* &quot;-&quot;??_);_(@_)"/>
    <numFmt numFmtId="179" formatCode="_-* #,##0\ _F_-;\-* #,##0\ _F_-;_-* &quot;-&quot;\ _F_-;_-@_-"/>
    <numFmt numFmtId="180" formatCode="_-* #,##0.00\ _F_-;\-* #,##0.00\ _F_-;_-* &quot;-&quot;??\ _F_-;_-@_-"/>
    <numFmt numFmtId="181" formatCode="_-&quot;$&quot;* #,##0.00_-;\-&quot;$&quot;* #,##0.00_-;_-&quot;$&quot;* &quot;-&quot;??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#,##0.000;[Red]\(#,##0.0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\(0\)"/>
    <numFmt numFmtId="188" formatCode="0.0_);\(0.0\)"/>
    <numFmt numFmtId="189" formatCode="0.0%"/>
    <numFmt numFmtId="190" formatCode="0.000%"/>
    <numFmt numFmtId="191" formatCode="_-* #,##0.000_-;\-* #,##0.000_-;_-* &quot;-&quot;??_-;_-@_-"/>
    <numFmt numFmtId="192" formatCode="0.0"/>
  </numFmts>
  <fonts count="49">
    <font>
      <sz val="10"/>
      <name val="Arial"/>
      <family val="0"/>
    </font>
    <font>
      <sz val="12"/>
      <color indexed="8"/>
      <name val="Calibri"/>
      <family val="2"/>
    </font>
    <font>
      <u val="single"/>
      <sz val="7.5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u val="single"/>
      <sz val="8.5"/>
      <color indexed="36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0"/>
      <color theme="1"/>
      <name val="Arial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1" fillId="0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Border="0" applyAlignment="0" applyProtection="0"/>
    <xf numFmtId="0" fontId="30" fillId="8" borderId="0" applyNumberFormat="0" applyBorder="0" applyAlignment="0" applyProtection="0"/>
    <xf numFmtId="0" fontId="31" fillId="0" borderId="0" applyNumberFormat="0" applyBorder="0" applyAlignment="0" applyProtection="0"/>
    <xf numFmtId="0" fontId="30" fillId="9" borderId="0" applyNumberFormat="0" applyBorder="0" applyAlignment="0" applyProtection="0"/>
    <xf numFmtId="0" fontId="31" fillId="0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Border="0" applyAlignment="0" applyProtection="0"/>
    <xf numFmtId="0" fontId="32" fillId="14" borderId="0" applyNumberFormat="0" applyBorder="0" applyAlignment="0" applyProtection="0"/>
    <xf numFmtId="0" fontId="31" fillId="0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0" applyNumberFormat="0" applyBorder="0" applyAlignment="0" applyProtection="0"/>
    <xf numFmtId="0" fontId="32" fillId="10" borderId="0" applyNumberFormat="0" applyBorder="0" applyAlignment="0" applyProtection="0"/>
    <xf numFmtId="0" fontId="31" fillId="0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0" applyNumberFormat="0" applyBorder="0" applyAlignment="0" applyProtection="0"/>
    <xf numFmtId="0" fontId="32" fillId="17" borderId="0" applyNumberFormat="0" applyBorder="0" applyAlignment="0" applyProtection="0"/>
    <xf numFmtId="0" fontId="31" fillId="0" borderId="0" applyNumberFormat="0" applyBorder="0" applyAlignment="0" applyProtection="0"/>
    <xf numFmtId="0" fontId="32" fillId="18" borderId="0" applyNumberFormat="0" applyBorder="0" applyAlignment="0" applyProtection="0"/>
    <xf numFmtId="0" fontId="31" fillId="0" borderId="0" applyNumberFormat="0" applyBorder="0" applyAlignment="0" applyProtection="0"/>
    <xf numFmtId="0" fontId="33" fillId="19" borderId="1" applyNumberFormat="0" applyAlignment="0" applyProtection="0"/>
    <xf numFmtId="0" fontId="31" fillId="0" borderId="0" applyNumberFormat="0" applyAlignment="0" applyProtection="0"/>
    <xf numFmtId="0" fontId="31" fillId="0" borderId="0">
      <alignment/>
      <protection/>
    </xf>
    <xf numFmtId="0" fontId="34" fillId="0" borderId="2" applyNumberFormat="0" applyFill="0" applyAlignment="0" applyProtection="0"/>
    <xf numFmtId="0" fontId="31" fillId="0" borderId="0" applyNumberFormat="0" applyFill="0" applyAlignment="0" applyProtection="0"/>
    <xf numFmtId="0" fontId="35" fillId="20" borderId="3" applyNumberFormat="0" applyAlignment="0" applyProtection="0"/>
    <xf numFmtId="0" fontId="31" fillId="0" borderId="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1" fillId="0" borderId="0" applyNumberFormat="0" applyBorder="0" applyAlignment="0" applyProtection="0"/>
    <xf numFmtId="0" fontId="32" fillId="22" borderId="0" applyNumberFormat="0" applyBorder="0" applyAlignment="0" applyProtection="0"/>
    <xf numFmtId="0" fontId="31" fillId="0" borderId="0" applyNumberFormat="0" applyBorder="0" applyAlignment="0" applyProtection="0"/>
    <xf numFmtId="0" fontId="32" fillId="23" borderId="0" applyNumberFormat="0" applyBorder="0" applyAlignment="0" applyProtection="0"/>
    <xf numFmtId="0" fontId="31" fillId="0" borderId="0" applyNumberFormat="0" applyBorder="0" applyAlignment="0" applyProtection="0"/>
    <xf numFmtId="0" fontId="32" fillId="24" borderId="0" applyNumberFormat="0" applyBorder="0" applyAlignment="0" applyProtection="0"/>
    <xf numFmtId="0" fontId="31" fillId="0" borderId="0" applyNumberFormat="0" applyBorder="0" applyAlignment="0" applyProtection="0"/>
    <xf numFmtId="0" fontId="32" fillId="25" borderId="0" applyNumberFormat="0" applyBorder="0" applyAlignment="0" applyProtection="0"/>
    <xf numFmtId="0" fontId="31" fillId="0" borderId="0" applyNumberFormat="0" applyBorder="0" applyAlignment="0" applyProtection="0"/>
    <xf numFmtId="0" fontId="32" fillId="26" borderId="0" applyNumberFormat="0" applyBorder="0" applyAlignment="0" applyProtection="0"/>
    <xf numFmtId="0" fontId="31" fillId="0" borderId="0" applyNumberFormat="0" applyBorder="0" applyAlignment="0" applyProtection="0"/>
    <xf numFmtId="166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38" fontId="31" fillId="0" borderId="0" applyNumberFormat="0" applyBorder="0" applyAlignment="0" applyProtection="0"/>
    <xf numFmtId="0" fontId="31" fillId="0" borderId="0">
      <alignment horizontal="left"/>
      <protection/>
    </xf>
    <xf numFmtId="0" fontId="36" fillId="27" borderId="1" applyNumberFormat="0" applyAlignment="0" applyProtection="0"/>
    <xf numFmtId="10" fontId="31" fillId="0" borderId="0" applyNumberFormat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177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1" fillId="0" borderId="0">
      <alignment/>
      <protection/>
    </xf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7" fillId="28" borderId="0" applyNumberFormat="0" applyBorder="0" applyAlignment="0" applyProtection="0"/>
    <xf numFmtId="0" fontId="31" fillId="0" borderId="0" applyNumberFormat="0" applyBorder="0" applyAlignment="0" applyProtection="0"/>
    <xf numFmtId="0" fontId="31" fillId="0" borderId="0">
      <alignment/>
      <protection/>
    </xf>
    <xf numFmtId="184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29" borderId="4" applyNumberFormat="0" applyFont="0" applyAlignment="0" applyProtection="0"/>
    <xf numFmtId="0" fontId="31" fillId="0" borderId="0" applyNumberFormat="0" applyFont="0" applyAlignment="0" applyProtection="0"/>
    <xf numFmtId="0" fontId="39" fillId="19" borderId="5" applyNumberFormat="0" applyAlignment="0" applyProtection="0"/>
    <xf numFmtId="10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0">
      <alignment/>
      <protection/>
    </xf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1" fillId="0" borderId="0" applyNumberFormat="0" applyFill="0" applyAlignment="0" applyProtection="0"/>
    <xf numFmtId="0" fontId="44" fillId="0" borderId="7" applyNumberFormat="0" applyFill="0" applyAlignment="0" applyProtection="0"/>
    <xf numFmtId="0" fontId="31" fillId="0" borderId="0" applyNumberFormat="0" applyFill="0" applyAlignment="0" applyProtection="0"/>
    <xf numFmtId="0" fontId="45" fillId="0" borderId="8" applyNumberFormat="0" applyFill="0" applyAlignment="0" applyProtection="0"/>
    <xf numFmtId="0" fontId="31" fillId="0" borderId="0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Alignment="0" applyProtection="0"/>
    <xf numFmtId="0" fontId="47" fillId="30" borderId="0" applyNumberFormat="0" applyBorder="0" applyAlignment="0" applyProtection="0"/>
    <xf numFmtId="0" fontId="31" fillId="0" borderId="0" applyNumberFormat="0" applyBorder="0" applyAlignment="0" applyProtection="0"/>
    <xf numFmtId="0" fontId="48" fillId="31" borderId="0" applyNumberFormat="0" applyBorder="0" applyAlignment="0" applyProtection="0"/>
    <xf numFmtId="0" fontId="31" fillId="0" borderId="0" applyNumberFormat="0" applyBorder="0" applyAlignment="0" applyProtection="0"/>
    <xf numFmtId="44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>
      <alignment/>
      <protection/>
    </xf>
  </cellStyleXfs>
  <cellXfs count="38">
    <xf numFmtId="0" fontId="0" fillId="0" borderId="0" xfId="0" applyAlignment="1">
      <alignment/>
    </xf>
    <xf numFmtId="0" fontId="6" fillId="32" borderId="10" xfId="105" applyFont="1" applyFill="1" applyBorder="1" applyAlignment="1" applyProtection="1">
      <alignment horizontal="center" vertical="center"/>
      <protection locked="0"/>
    </xf>
    <xf numFmtId="0" fontId="6" fillId="32" borderId="11" xfId="105" applyFont="1" applyFill="1" applyBorder="1" applyAlignment="1" applyProtection="1">
      <alignment horizontal="center" vertical="center"/>
      <protection locked="0"/>
    </xf>
    <xf numFmtId="0" fontId="6" fillId="32" borderId="10" xfId="105" applyFont="1" applyFill="1" applyBorder="1" applyAlignment="1" applyProtection="1">
      <alignment horizontal="center" vertical="center" wrapText="1"/>
      <protection locked="0"/>
    </xf>
    <xf numFmtId="3" fontId="6" fillId="32" borderId="10" xfId="105" applyNumberFormat="1" applyFont="1" applyFill="1" applyBorder="1" applyAlignment="1" applyProtection="1">
      <alignment horizontal="center" vertical="center" wrapText="1"/>
      <protection locked="0"/>
    </xf>
    <xf numFmtId="164" fontId="6" fillId="32" borderId="12" xfId="10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05" applyFont="1" applyProtection="1">
      <alignment/>
      <protection locked="0"/>
    </xf>
    <xf numFmtId="0" fontId="7" fillId="0" borderId="0" xfId="105" applyFont="1" applyAlignment="1" applyProtection="1">
      <alignment horizontal="center"/>
      <protection locked="0"/>
    </xf>
    <xf numFmtId="3" fontId="7" fillId="0" borderId="0" xfId="105" applyNumberFormat="1" applyFont="1" applyAlignment="1" applyProtection="1">
      <alignment horizontal="center"/>
      <protection locked="0"/>
    </xf>
    <xf numFmtId="164" fontId="7" fillId="0" borderId="0" xfId="105" applyNumberFormat="1" applyFont="1" applyAlignment="1" applyProtection="1">
      <alignment horizontal="center"/>
      <protection locked="0"/>
    </xf>
    <xf numFmtId="4" fontId="7" fillId="0" borderId="0" xfId="105" applyNumberFormat="1" applyFont="1" applyAlignment="1" applyProtection="1">
      <alignment horizontal="center"/>
      <protection locked="0"/>
    </xf>
    <xf numFmtId="43" fontId="7" fillId="0" borderId="0" xfId="105" applyNumberFormat="1" applyFont="1" applyAlignment="1" applyProtection="1">
      <alignment horizontal="center"/>
      <protection locked="0"/>
    </xf>
    <xf numFmtId="4" fontId="3" fillId="33" borderId="13" xfId="105" applyNumberFormat="1" applyFont="1" applyFill="1" applyBorder="1" applyAlignment="1" applyProtection="1">
      <alignment horizontal="right" vertical="center"/>
      <protection locked="0"/>
    </xf>
    <xf numFmtId="14" fontId="3" fillId="33" borderId="10" xfId="105" applyNumberFormat="1" applyFont="1" applyFill="1" applyBorder="1" applyAlignment="1" applyProtection="1">
      <alignment horizontal="center"/>
      <protection locked="0"/>
    </xf>
    <xf numFmtId="164" fontId="3" fillId="33" borderId="10" xfId="105" applyNumberFormat="1" applyFont="1" applyFill="1" applyBorder="1" applyAlignment="1" applyProtection="1">
      <alignment horizontal="center"/>
      <protection locked="0"/>
    </xf>
    <xf numFmtId="4" fontId="3" fillId="33" borderId="10" xfId="105" applyNumberFormat="1" applyFont="1" applyFill="1" applyBorder="1" applyAlignment="1" applyProtection="1">
      <alignment horizontal="center"/>
      <protection locked="0"/>
    </xf>
    <xf numFmtId="4" fontId="3" fillId="33" borderId="13" xfId="105" applyNumberFormat="1" applyFont="1" applyFill="1" applyBorder="1" applyAlignment="1" applyProtection="1">
      <alignment horizontal="center"/>
      <protection locked="0"/>
    </xf>
    <xf numFmtId="0" fontId="3" fillId="33" borderId="10" xfId="105" applyFont="1" applyFill="1" applyBorder="1" applyAlignment="1" applyProtection="1">
      <alignment horizontal="center" vertical="center"/>
      <protection locked="0"/>
    </xf>
    <xf numFmtId="0" fontId="4" fillId="33" borderId="10" xfId="105" applyFont="1" applyFill="1" applyBorder="1" applyAlignment="1" applyProtection="1">
      <alignment horizontal="left" vertical="center" wrapText="1"/>
      <protection locked="0"/>
    </xf>
    <xf numFmtId="0" fontId="4" fillId="33" borderId="10" xfId="105" applyFont="1" applyFill="1" applyBorder="1" applyAlignment="1" applyProtection="1">
      <alignment horizontal="center" vertical="center" wrapText="1"/>
      <protection locked="0"/>
    </xf>
    <xf numFmtId="43" fontId="3" fillId="33" borderId="13" xfId="80" applyFont="1" applyFill="1" applyBorder="1" applyAlignment="1" applyProtection="1">
      <alignment horizontal="left" vertical="center"/>
      <protection locked="0"/>
    </xf>
    <xf numFmtId="4" fontId="3" fillId="33" borderId="10" xfId="105" applyNumberFormat="1" applyFont="1" applyFill="1" applyBorder="1" applyAlignment="1" applyProtection="1">
      <alignment horizontal="right" vertical="center"/>
      <protection locked="0"/>
    </xf>
    <xf numFmtId="4" fontId="3" fillId="33" borderId="10" xfId="105" applyNumberFormat="1" applyFont="1" applyFill="1" applyBorder="1" applyAlignment="1" applyProtection="1">
      <alignment horizontal="right"/>
      <protection locked="0"/>
    </xf>
    <xf numFmtId="0" fontId="4" fillId="33" borderId="10" xfId="105" applyFont="1" applyFill="1" applyBorder="1" applyAlignment="1" applyProtection="1">
      <alignment horizontal="center" vertical="center"/>
      <protection locked="0"/>
    </xf>
    <xf numFmtId="43" fontId="3" fillId="33" borderId="10" xfId="80" applyFont="1" applyFill="1" applyBorder="1" applyAlignment="1" applyProtection="1">
      <alignment horizontal="left" vertical="center"/>
      <protection locked="0"/>
    </xf>
    <xf numFmtId="0" fontId="3" fillId="33" borderId="13" xfId="105" applyFont="1" applyFill="1" applyBorder="1" applyAlignment="1" applyProtection="1">
      <alignment horizontal="left" vertical="center"/>
      <protection locked="0"/>
    </xf>
    <xf numFmtId="0" fontId="3" fillId="33" borderId="10" xfId="105" applyFont="1" applyFill="1" applyBorder="1" applyAlignment="1" applyProtection="1">
      <alignment horizontal="right" vertical="center"/>
      <protection locked="0"/>
    </xf>
    <xf numFmtId="0" fontId="3" fillId="33" borderId="10" xfId="105" applyFont="1" applyFill="1" applyBorder="1" applyAlignment="1" applyProtection="1">
      <alignment horizontal="left" vertical="center"/>
      <protection locked="0"/>
    </xf>
    <xf numFmtId="4" fontId="3" fillId="33" borderId="10" xfId="105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105" applyFont="1" applyFill="1" applyBorder="1" applyAlignment="1" applyProtection="1">
      <alignment horizontal="left" vertical="center" wrapText="1"/>
      <protection locked="0"/>
    </xf>
    <xf numFmtId="4" fontId="3" fillId="33" borderId="11" xfId="105" applyNumberFormat="1" applyFont="1" applyFill="1" applyBorder="1" applyAlignment="1" applyProtection="1">
      <alignment horizontal="right" vertical="center"/>
      <protection locked="0"/>
    </xf>
    <xf numFmtId="0" fontId="9" fillId="34" borderId="10" xfId="107" applyFont="1" applyFill="1" applyBorder="1" applyAlignment="1">
      <alignment horizontal="center" vertical="center" wrapText="1"/>
      <protection/>
    </xf>
    <xf numFmtId="0" fontId="9" fillId="34" borderId="13" xfId="107" applyFont="1" applyFill="1" applyBorder="1" applyAlignment="1">
      <alignment vertical="center" wrapText="1"/>
      <protection/>
    </xf>
    <xf numFmtId="43" fontId="9" fillId="34" borderId="10" xfId="80" applyFont="1" applyFill="1" applyBorder="1" applyAlignment="1">
      <alignment vertical="center" wrapText="1"/>
    </xf>
    <xf numFmtId="0" fontId="9" fillId="34" borderId="10" xfId="107" applyFont="1" applyFill="1" applyBorder="1" applyAlignment="1">
      <alignment vertical="center" wrapText="1"/>
      <protection/>
    </xf>
    <xf numFmtId="43" fontId="9" fillId="34" borderId="13" xfId="80" applyFont="1" applyFill="1" applyBorder="1" applyAlignment="1">
      <alignment vertical="center" wrapText="1"/>
    </xf>
    <xf numFmtId="0" fontId="11" fillId="34" borderId="10" xfId="107" applyFont="1" applyFill="1" applyBorder="1" applyAlignment="1">
      <alignment horizontal="center" vertical="center" wrapText="1"/>
      <protection/>
    </xf>
    <xf numFmtId="0" fontId="7" fillId="0" borderId="0" xfId="105" applyFont="1" applyAlignment="1" applyProtection="1">
      <alignment horizontal="left" vertical="center"/>
      <protection locked="0"/>
    </xf>
  </cellXfs>
  <cellStyles count="131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ategory" xfId="53"/>
    <cellStyle name="Cella collegata" xfId="54"/>
    <cellStyle name="Cella collegata 2" xfId="55"/>
    <cellStyle name="Cella da controllare" xfId="56"/>
    <cellStyle name="Cella da controllare 2" xfId="57"/>
    <cellStyle name="Hyperlink" xfId="58"/>
    <cellStyle name="Collegamento ipertestuale 2" xfId="59"/>
    <cellStyle name="Followed Hyperlink" xfId="60"/>
    <cellStyle name="Colore 1" xfId="61"/>
    <cellStyle name="Colore 1 2" xfId="62"/>
    <cellStyle name="Colore 2" xfId="63"/>
    <cellStyle name="Colore 2 2" xfId="64"/>
    <cellStyle name="Colore 3" xfId="65"/>
    <cellStyle name="Colore 3 2" xfId="66"/>
    <cellStyle name="Colore 4" xfId="67"/>
    <cellStyle name="Colore 4 2" xfId="68"/>
    <cellStyle name="Colore 5" xfId="69"/>
    <cellStyle name="Colore 5 2" xfId="70"/>
    <cellStyle name="Colore 6" xfId="71"/>
    <cellStyle name="Colore 6 2" xfId="72"/>
    <cellStyle name="Euro" xfId="73"/>
    <cellStyle name="Euro 2" xfId="74"/>
    <cellStyle name="Grey" xfId="75"/>
    <cellStyle name="HEADER" xfId="76"/>
    <cellStyle name="Input" xfId="77"/>
    <cellStyle name="Input [yellow]" xfId="78"/>
    <cellStyle name="Label" xfId="79"/>
    <cellStyle name="Comma" xfId="80"/>
    <cellStyle name="Migliaia (0)_26A02CNS" xfId="81"/>
    <cellStyle name="Comma [0]" xfId="82"/>
    <cellStyle name="Migliaia 2" xfId="83"/>
    <cellStyle name="Migliaia 2 2" xfId="84"/>
    <cellStyle name="Migliaia 3" xfId="85"/>
    <cellStyle name="Migliaia 4" xfId="86"/>
    <cellStyle name="Migliaia 5" xfId="87"/>
    <cellStyle name="Millares_AVALUO TT" xfId="88"/>
    <cellStyle name="Milliers [0]_Feuil1" xfId="89"/>
    <cellStyle name="Milliers_Feuil1" xfId="90"/>
    <cellStyle name="Model" xfId="91"/>
    <cellStyle name="Moneda_AVALUO TT" xfId="92"/>
    <cellStyle name="Monétaire [0]_Feuil1" xfId="93"/>
    <cellStyle name="Monétaire_Feuil1" xfId="94"/>
    <cellStyle name="Neutrale" xfId="95"/>
    <cellStyle name="Neutrale 2" xfId="96"/>
    <cellStyle name="Non_definito" xfId="97"/>
    <cellStyle name="Normal - Style1" xfId="98"/>
    <cellStyle name="Normal_Sheet1" xfId="99"/>
    <cellStyle name="Normale 2" xfId="100"/>
    <cellStyle name="Normale 2 2" xfId="101"/>
    <cellStyle name="Normale 2 3" xfId="102"/>
    <cellStyle name="Normale 3" xfId="103"/>
    <cellStyle name="Normale 3 2" xfId="104"/>
    <cellStyle name="Normale 4" xfId="105"/>
    <cellStyle name="Normale 5" xfId="106"/>
    <cellStyle name="Normale_Anagrafica archivi" xfId="107"/>
    <cellStyle name="Nota" xfId="108"/>
    <cellStyle name="Nota 2" xfId="109"/>
    <cellStyle name="Output" xfId="110"/>
    <cellStyle name="Percent [2]" xfId="111"/>
    <cellStyle name="Percent" xfId="112"/>
    <cellStyle name="Percentuale 2" xfId="113"/>
    <cellStyle name="Percentuale 2 2" xfId="114"/>
    <cellStyle name="Percentuale 3" xfId="115"/>
    <cellStyle name="Percentuale 4" xfId="116"/>
    <cellStyle name="subhead" xfId="117"/>
    <cellStyle name="Testo avviso" xfId="118"/>
    <cellStyle name="Testo avviso 2" xfId="119"/>
    <cellStyle name="Testo descrittivo" xfId="120"/>
    <cellStyle name="Testo descrittivo 2" xfId="121"/>
    <cellStyle name="Titolo" xfId="122"/>
    <cellStyle name="Titolo 1" xfId="123"/>
    <cellStyle name="Titolo 1 2" xfId="124"/>
    <cellStyle name="Titolo 2" xfId="125"/>
    <cellStyle name="Titolo 2 2" xfId="126"/>
    <cellStyle name="Titolo 3" xfId="127"/>
    <cellStyle name="Titolo 3 2" xfId="128"/>
    <cellStyle name="Titolo 4" xfId="129"/>
    <cellStyle name="Titolo 4 2" xfId="130"/>
    <cellStyle name="Titolo 5" xfId="131"/>
    <cellStyle name="Totale" xfId="132"/>
    <cellStyle name="Totale 2" xfId="133"/>
    <cellStyle name="Valore non valido" xfId="134"/>
    <cellStyle name="Valore non valido 2" xfId="135"/>
    <cellStyle name="Valore valido" xfId="136"/>
    <cellStyle name="Valore valido 2" xfId="137"/>
    <cellStyle name="Currency" xfId="138"/>
    <cellStyle name="Valuta (0)_26A02CNS" xfId="139"/>
    <cellStyle name="Currency [0]" xfId="140"/>
    <cellStyle name="Valuta 2" xfId="141"/>
    <cellStyle name="콤마 [0]_10' 0.26D MS" xfId="142"/>
    <cellStyle name="콤마_10' 0.26D MS" xfId="143"/>
    <cellStyle name="標準_cfm_commercial_Fred2" xfId="144"/>
  </cellStyles>
  <dxfs count="9">
    <dxf>
      <fill>
        <patternFill>
          <bgColor indexed="50"/>
        </patternFill>
      </fill>
    </dxf>
    <dxf>
      <fill>
        <patternFill>
          <bgColor indexed="10"/>
        </patternFill>
      </fill>
    </dxf>
    <dxf>
      <font>
        <strike/>
        <color indexed="53"/>
      </font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ont>
        <strike/>
        <color indexed="53"/>
      </font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ont>
        <strike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6.151.110.46/ANAGRAFICA_IMMOBILIARE/Anagrafica_Immobili_Dismes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mobili Dismes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64"/>
  <sheetViews>
    <sheetView tabSelected="1" view="pageBreakPreview" zoomScale="75" zoomScaleNormal="85" zoomScaleSheetLayoutView="75" zoomScalePageLayoutView="0" workbookViewId="0" topLeftCell="A1">
      <pane xSplit="2" ySplit="1" topLeftCell="C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U8" sqref="U8"/>
    </sheetView>
  </sheetViews>
  <sheetFormatPr defaultColWidth="8.8515625" defaultRowHeight="12.75"/>
  <cols>
    <col min="1" max="1" width="36.00390625" style="7" customWidth="1"/>
    <col min="2" max="2" width="32.140625" style="7" customWidth="1"/>
    <col min="3" max="3" width="14.421875" style="37" customWidth="1"/>
    <col min="4" max="4" width="8.28125" style="7" customWidth="1"/>
    <col min="5" max="5" width="18.00390625" style="7" customWidth="1"/>
    <col min="6" max="6" width="17.57421875" style="8" hidden="1" customWidth="1"/>
    <col min="7" max="7" width="17.57421875" style="8" customWidth="1"/>
    <col min="8" max="8" width="17.421875" style="8" customWidth="1"/>
    <col min="9" max="9" width="9.28125" style="8" customWidth="1"/>
    <col min="10" max="10" width="12.140625" style="8" customWidth="1"/>
    <col min="11" max="11" width="19.28125" style="9" customWidth="1"/>
    <col min="12" max="12" width="46.421875" style="8" customWidth="1"/>
    <col min="13" max="16384" width="8.8515625" style="6" customWidth="1"/>
  </cols>
  <sheetData>
    <row r="1" spans="1:12" ht="75">
      <c r="A1" s="1" t="s">
        <v>76</v>
      </c>
      <c r="B1" s="1" t="s">
        <v>120</v>
      </c>
      <c r="C1" s="2" t="s">
        <v>119</v>
      </c>
      <c r="D1" s="2" t="s">
        <v>106</v>
      </c>
      <c r="E1" s="2" t="s">
        <v>67</v>
      </c>
      <c r="F1" s="3" t="s">
        <v>16</v>
      </c>
      <c r="G1" s="3" t="s">
        <v>17</v>
      </c>
      <c r="H1" s="3" t="s">
        <v>89</v>
      </c>
      <c r="I1" s="3" t="s">
        <v>92</v>
      </c>
      <c r="J1" s="4" t="s">
        <v>107</v>
      </c>
      <c r="K1" s="5" t="s">
        <v>108</v>
      </c>
      <c r="L1" s="3" t="s">
        <v>125</v>
      </c>
    </row>
    <row r="2" spans="1:12" ht="35.25" customHeight="1">
      <c r="A2" s="29" t="s">
        <v>161</v>
      </c>
      <c r="B2" s="29" t="s">
        <v>32</v>
      </c>
      <c r="C2" s="18" t="s">
        <v>137</v>
      </c>
      <c r="D2" s="19" t="s">
        <v>154</v>
      </c>
      <c r="E2" s="19" t="s">
        <v>126</v>
      </c>
      <c r="F2" s="34" t="s">
        <v>81</v>
      </c>
      <c r="G2" s="20">
        <v>506176.06</v>
      </c>
      <c r="H2" s="20">
        <f>G2</f>
        <v>506176.06</v>
      </c>
      <c r="I2" s="22" t="s">
        <v>148</v>
      </c>
      <c r="J2" s="13">
        <v>38350</v>
      </c>
      <c r="K2" s="14">
        <v>44923</v>
      </c>
      <c r="L2" s="28" t="s">
        <v>215</v>
      </c>
    </row>
    <row r="3" spans="1:12" ht="35.25" customHeight="1">
      <c r="A3" s="18" t="s">
        <v>45</v>
      </c>
      <c r="B3" s="18" t="s">
        <v>47</v>
      </c>
      <c r="C3" s="18" t="s">
        <v>137</v>
      </c>
      <c r="D3" s="23" t="s">
        <v>154</v>
      </c>
      <c r="E3" s="23" t="s">
        <v>85</v>
      </c>
      <c r="F3" s="24">
        <f>93405.99+253473.51</f>
        <v>346879.5</v>
      </c>
      <c r="G3" s="20">
        <f>(93405.99+253473.51)*0.85</f>
        <v>294847.575</v>
      </c>
      <c r="H3" s="12">
        <f>G3*1.22</f>
        <v>359714.0415</v>
      </c>
      <c r="I3" s="21" t="s">
        <v>3</v>
      </c>
      <c r="J3" s="13">
        <v>39814</v>
      </c>
      <c r="K3" s="14">
        <v>42004</v>
      </c>
      <c r="L3" s="17" t="s">
        <v>218</v>
      </c>
    </row>
    <row r="4" spans="1:12" ht="35.25" customHeight="1">
      <c r="A4" s="18" t="s">
        <v>57</v>
      </c>
      <c r="B4" s="18" t="s">
        <v>143</v>
      </c>
      <c r="C4" s="18" t="s">
        <v>19</v>
      </c>
      <c r="D4" s="23" t="s">
        <v>154</v>
      </c>
      <c r="E4" s="19" t="s">
        <v>69</v>
      </c>
      <c r="F4" s="24"/>
      <c r="G4" s="20"/>
      <c r="H4" s="20"/>
      <c r="I4" s="21"/>
      <c r="J4" s="13">
        <v>41275</v>
      </c>
      <c r="K4" s="14"/>
      <c r="L4" s="17" t="s">
        <v>134</v>
      </c>
    </row>
    <row r="5" spans="1:12" ht="35.25" customHeight="1">
      <c r="A5" s="18" t="s">
        <v>46</v>
      </c>
      <c r="B5" s="18" t="s">
        <v>150</v>
      </c>
      <c r="C5" s="18" t="s">
        <v>49</v>
      </c>
      <c r="D5" s="23" t="s">
        <v>154</v>
      </c>
      <c r="E5" s="23" t="s">
        <v>129</v>
      </c>
      <c r="F5" s="25"/>
      <c r="G5" s="20"/>
      <c r="H5" s="25"/>
      <c r="I5" s="27"/>
      <c r="J5" s="13"/>
      <c r="K5" s="14"/>
      <c r="L5" s="17"/>
    </row>
    <row r="6" spans="1:12" ht="35.25" customHeight="1">
      <c r="A6" s="18" t="s">
        <v>91</v>
      </c>
      <c r="B6" s="18" t="s">
        <v>43</v>
      </c>
      <c r="C6" s="18" t="s">
        <v>41</v>
      </c>
      <c r="D6" s="23" t="s">
        <v>154</v>
      </c>
      <c r="E6" s="19" t="s">
        <v>69</v>
      </c>
      <c r="F6" s="20">
        <v>7444.82</v>
      </c>
      <c r="G6" s="20"/>
      <c r="H6" s="16"/>
      <c r="I6" s="15"/>
      <c r="J6" s="13"/>
      <c r="K6" s="14"/>
      <c r="L6" s="17" t="s">
        <v>151</v>
      </c>
    </row>
    <row r="7" spans="1:12" ht="35.25" customHeight="1">
      <c r="A7" s="18" t="s">
        <v>149</v>
      </c>
      <c r="B7" s="18" t="s">
        <v>209</v>
      </c>
      <c r="C7" s="18" t="s">
        <v>8</v>
      </c>
      <c r="D7" s="23" t="s">
        <v>154</v>
      </c>
      <c r="E7" s="19" t="s">
        <v>69</v>
      </c>
      <c r="F7" s="20"/>
      <c r="G7" s="20"/>
      <c r="H7" s="12"/>
      <c r="I7" s="21"/>
      <c r="J7" s="13">
        <v>41992</v>
      </c>
      <c r="K7" s="14">
        <v>44184</v>
      </c>
      <c r="L7" s="17" t="s">
        <v>210</v>
      </c>
    </row>
    <row r="8" spans="1:12" ht="35.25" customHeight="1">
      <c r="A8" s="18" t="s">
        <v>58</v>
      </c>
      <c r="B8" s="18" t="s">
        <v>73</v>
      </c>
      <c r="C8" s="18" t="s">
        <v>140</v>
      </c>
      <c r="D8" s="23" t="s">
        <v>1</v>
      </c>
      <c r="E8" s="23" t="s">
        <v>85</v>
      </c>
      <c r="F8" s="20">
        <v>66144.9</v>
      </c>
      <c r="G8" s="20">
        <v>56223.17</v>
      </c>
      <c r="H8" s="12">
        <f>G8*1.22</f>
        <v>68592.2674</v>
      </c>
      <c r="I8" s="21" t="s">
        <v>3</v>
      </c>
      <c r="J8" s="13">
        <v>38534</v>
      </c>
      <c r="K8" s="14">
        <v>40724</v>
      </c>
      <c r="L8" s="17" t="s">
        <v>147</v>
      </c>
    </row>
    <row r="9" spans="1:12" ht="35.25" customHeight="1">
      <c r="A9" s="18" t="s">
        <v>110</v>
      </c>
      <c r="B9" s="18" t="s">
        <v>201</v>
      </c>
      <c r="C9" s="18" t="s">
        <v>21</v>
      </c>
      <c r="D9" s="23" t="s">
        <v>1</v>
      </c>
      <c r="E9" s="23" t="s">
        <v>85</v>
      </c>
      <c r="F9" s="24">
        <v>202357.92</v>
      </c>
      <c r="G9" s="20">
        <v>172004.23</v>
      </c>
      <c r="H9" s="12">
        <f>G9*1.22</f>
        <v>209845.1606</v>
      </c>
      <c r="I9" s="21" t="s">
        <v>3</v>
      </c>
      <c r="J9" s="13">
        <v>37226</v>
      </c>
      <c r="K9" s="14">
        <v>39416</v>
      </c>
      <c r="L9" s="17" t="s">
        <v>90</v>
      </c>
    </row>
    <row r="10" spans="1:12" ht="35.25" customHeight="1">
      <c r="A10" s="18" t="s">
        <v>124</v>
      </c>
      <c r="B10" s="18" t="s">
        <v>128</v>
      </c>
      <c r="C10" s="18" t="s">
        <v>20</v>
      </c>
      <c r="D10" s="23" t="s">
        <v>1</v>
      </c>
      <c r="E10" s="19" t="s">
        <v>183</v>
      </c>
      <c r="F10" s="24">
        <f>588775.4*2</f>
        <v>1177550.8</v>
      </c>
      <c r="G10" s="20">
        <f>H10/1.22</f>
        <v>1212158.4344262297</v>
      </c>
      <c r="H10" s="12">
        <v>1478833.29</v>
      </c>
      <c r="I10" s="22" t="s">
        <v>3</v>
      </c>
      <c r="J10" s="13">
        <v>38716</v>
      </c>
      <c r="K10" s="14">
        <v>45289</v>
      </c>
      <c r="L10" s="17" t="s">
        <v>213</v>
      </c>
    </row>
    <row r="11" spans="1:12" ht="35.25" customHeight="1">
      <c r="A11" s="18" t="s">
        <v>59</v>
      </c>
      <c r="B11" s="18" t="s">
        <v>80</v>
      </c>
      <c r="C11" s="18" t="s">
        <v>20</v>
      </c>
      <c r="D11" s="23" t="s">
        <v>1</v>
      </c>
      <c r="E11" s="19" t="s">
        <v>105</v>
      </c>
      <c r="F11" s="24">
        <f>883375.26*2</f>
        <v>1766750.52</v>
      </c>
      <c r="G11" s="20">
        <v>1545948.82</v>
      </c>
      <c r="H11" s="20">
        <f>G11</f>
        <v>1545948.82</v>
      </c>
      <c r="I11" s="22" t="s">
        <v>3</v>
      </c>
      <c r="J11" s="13">
        <v>38716</v>
      </c>
      <c r="K11" s="14">
        <v>45289</v>
      </c>
      <c r="L11" s="28" t="s">
        <v>216</v>
      </c>
    </row>
    <row r="12" spans="1:12" ht="35.25" customHeight="1">
      <c r="A12" s="29" t="s">
        <v>162</v>
      </c>
      <c r="B12" s="29" t="s">
        <v>33</v>
      </c>
      <c r="C12" s="18" t="s">
        <v>20</v>
      </c>
      <c r="D12" s="19" t="s">
        <v>1</v>
      </c>
      <c r="E12" s="19" t="s">
        <v>126</v>
      </c>
      <c r="F12" s="34" t="s">
        <v>81</v>
      </c>
      <c r="G12" s="20">
        <v>1083963.5058759372</v>
      </c>
      <c r="H12" s="20">
        <f>G12</f>
        <v>1083963.5058759372</v>
      </c>
      <c r="I12" s="22" t="s">
        <v>148</v>
      </c>
      <c r="J12" s="13">
        <v>38350</v>
      </c>
      <c r="K12" s="14">
        <v>44923</v>
      </c>
      <c r="L12" s="28" t="s">
        <v>215</v>
      </c>
    </row>
    <row r="13" spans="1:12" ht="35.25" customHeight="1">
      <c r="A13" s="18" t="s">
        <v>60</v>
      </c>
      <c r="B13" s="18" t="s">
        <v>200</v>
      </c>
      <c r="C13" s="18" t="s">
        <v>20</v>
      </c>
      <c r="D13" s="23" t="s">
        <v>1</v>
      </c>
      <c r="E13" s="19" t="s">
        <v>105</v>
      </c>
      <c r="F13" s="20">
        <f>413572.15*2</f>
        <v>827144.3</v>
      </c>
      <c r="G13" s="20">
        <v>851453.6649359942</v>
      </c>
      <c r="H13" s="20">
        <f>G13</f>
        <v>851453.6649359942</v>
      </c>
      <c r="I13" s="22" t="s">
        <v>148</v>
      </c>
      <c r="J13" s="13">
        <v>38716</v>
      </c>
      <c r="K13" s="14">
        <v>45289</v>
      </c>
      <c r="L13" s="28" t="s">
        <v>216</v>
      </c>
    </row>
    <row r="14" spans="1:12" ht="35.25" customHeight="1">
      <c r="A14" s="18" t="s">
        <v>68</v>
      </c>
      <c r="B14" s="18" t="s">
        <v>38</v>
      </c>
      <c r="C14" s="18" t="s">
        <v>116</v>
      </c>
      <c r="D14" s="23" t="s">
        <v>2</v>
      </c>
      <c r="E14" s="19" t="s">
        <v>69</v>
      </c>
      <c r="F14" s="27"/>
      <c r="G14" s="25"/>
      <c r="H14" s="25"/>
      <c r="I14" s="27"/>
      <c r="J14" s="13"/>
      <c r="K14" s="14"/>
      <c r="L14" s="17" t="s">
        <v>144</v>
      </c>
    </row>
    <row r="15" spans="1:12" ht="35.25" customHeight="1">
      <c r="A15" s="18" t="s">
        <v>199</v>
      </c>
      <c r="B15" s="18" t="s">
        <v>203</v>
      </c>
      <c r="C15" s="18" t="s">
        <v>70</v>
      </c>
      <c r="D15" s="23" t="s">
        <v>2</v>
      </c>
      <c r="E15" s="23" t="s">
        <v>126</v>
      </c>
      <c r="F15" s="24">
        <f>227601.46*2</f>
        <v>455202.92</v>
      </c>
      <c r="G15" s="20">
        <f>468581.1+308282.11</f>
        <v>776863.21</v>
      </c>
      <c r="H15" s="20">
        <f>G15</f>
        <v>776863.21</v>
      </c>
      <c r="I15" s="22" t="s">
        <v>148</v>
      </c>
      <c r="J15" s="13">
        <v>38350</v>
      </c>
      <c r="K15" s="14">
        <v>44923</v>
      </c>
      <c r="L15" s="28" t="s">
        <v>215</v>
      </c>
    </row>
    <row r="16" spans="1:12" ht="35.25" customHeight="1">
      <c r="A16" s="18" t="s">
        <v>22</v>
      </c>
      <c r="B16" s="18" t="s">
        <v>12</v>
      </c>
      <c r="C16" s="18" t="s">
        <v>28</v>
      </c>
      <c r="D16" s="23" t="s">
        <v>2</v>
      </c>
      <c r="E16" s="19" t="s">
        <v>69</v>
      </c>
      <c r="F16" s="24"/>
      <c r="G16" s="20"/>
      <c r="H16" s="20"/>
      <c r="I16" s="24"/>
      <c r="J16" s="13">
        <v>39717</v>
      </c>
      <c r="K16" s="14">
        <v>41542</v>
      </c>
      <c r="L16" s="17" t="s">
        <v>6</v>
      </c>
    </row>
    <row r="17" spans="1:12" ht="35.25" customHeight="1">
      <c r="A17" s="18" t="s">
        <v>78</v>
      </c>
      <c r="B17" s="18" t="s">
        <v>202</v>
      </c>
      <c r="C17" s="18" t="s">
        <v>50</v>
      </c>
      <c r="D17" s="23" t="s">
        <v>2</v>
      </c>
      <c r="E17" s="23" t="s">
        <v>129</v>
      </c>
      <c r="F17" s="27"/>
      <c r="G17" s="20"/>
      <c r="H17" s="25"/>
      <c r="I17" s="27"/>
      <c r="J17" s="13"/>
      <c r="K17" s="14"/>
      <c r="L17" s="17"/>
    </row>
    <row r="18" spans="1:12" ht="35.25" customHeight="1">
      <c r="A18" s="18" t="s">
        <v>30</v>
      </c>
      <c r="B18" s="18" t="s">
        <v>53</v>
      </c>
      <c r="C18" s="18" t="s">
        <v>157</v>
      </c>
      <c r="D18" s="23" t="s">
        <v>2</v>
      </c>
      <c r="E18" s="19" t="s">
        <v>69</v>
      </c>
      <c r="F18" s="20">
        <v>1985</v>
      </c>
      <c r="G18" s="20">
        <v>0</v>
      </c>
      <c r="H18" s="20">
        <f>G18</f>
        <v>0</v>
      </c>
      <c r="I18" s="21"/>
      <c r="J18" s="13">
        <v>41395</v>
      </c>
      <c r="K18" s="14">
        <v>43585</v>
      </c>
      <c r="L18" s="17" t="s">
        <v>27</v>
      </c>
    </row>
    <row r="19" spans="1:12" ht="35.25" customHeight="1">
      <c r="A19" s="18" t="s">
        <v>179</v>
      </c>
      <c r="B19" s="18" t="s">
        <v>61</v>
      </c>
      <c r="C19" s="18" t="s">
        <v>18</v>
      </c>
      <c r="D19" s="23" t="s">
        <v>5</v>
      </c>
      <c r="E19" s="19" t="s">
        <v>69</v>
      </c>
      <c r="F19" s="27"/>
      <c r="G19" s="20"/>
      <c r="H19" s="25"/>
      <c r="I19" s="27"/>
      <c r="J19" s="13">
        <v>37645</v>
      </c>
      <c r="K19" s="14">
        <v>39470</v>
      </c>
      <c r="L19" s="17" t="s">
        <v>133</v>
      </c>
    </row>
    <row r="20" spans="1:12" ht="35.25" customHeight="1">
      <c r="A20" s="29" t="s">
        <v>163</v>
      </c>
      <c r="B20" s="29" t="s">
        <v>34</v>
      </c>
      <c r="C20" s="18" t="s">
        <v>71</v>
      </c>
      <c r="D20" s="19" t="s">
        <v>5</v>
      </c>
      <c r="E20" s="19" t="s">
        <v>126</v>
      </c>
      <c r="F20" s="34" t="s">
        <v>81</v>
      </c>
      <c r="G20" s="20">
        <f>H20</f>
        <v>383452.35</v>
      </c>
      <c r="H20" s="20">
        <v>383452.35</v>
      </c>
      <c r="I20" s="22" t="s">
        <v>148</v>
      </c>
      <c r="J20" s="13">
        <v>38350</v>
      </c>
      <c r="K20" s="14">
        <v>44923</v>
      </c>
      <c r="L20" s="28" t="s">
        <v>215</v>
      </c>
    </row>
    <row r="21" spans="1:12" ht="35.25" customHeight="1">
      <c r="A21" s="18" t="s">
        <v>87</v>
      </c>
      <c r="B21" s="18" t="s">
        <v>109</v>
      </c>
      <c r="C21" s="18" t="s">
        <v>71</v>
      </c>
      <c r="D21" s="23" t="s">
        <v>5</v>
      </c>
      <c r="E21" s="23" t="s">
        <v>85</v>
      </c>
      <c r="F21" s="24">
        <f>543000+125630</f>
        <v>668630</v>
      </c>
      <c r="G21" s="20">
        <f>(543000*0.85)+125630</f>
        <v>587180</v>
      </c>
      <c r="H21" s="12">
        <f>G21*1.22</f>
        <v>716359.6</v>
      </c>
      <c r="I21" s="21" t="s">
        <v>3</v>
      </c>
      <c r="J21" s="13">
        <v>40969</v>
      </c>
      <c r="K21" s="14">
        <v>43159</v>
      </c>
      <c r="L21" s="17" t="s">
        <v>75</v>
      </c>
    </row>
    <row r="22" spans="1:12" ht="35.25" customHeight="1">
      <c r="A22" s="29" t="s">
        <v>163</v>
      </c>
      <c r="B22" s="18" t="s">
        <v>176</v>
      </c>
      <c r="C22" s="18" t="s">
        <v>71</v>
      </c>
      <c r="D22" s="23" t="s">
        <v>5</v>
      </c>
      <c r="E22" s="23" t="s">
        <v>85</v>
      </c>
      <c r="F22" s="24"/>
      <c r="G22" s="20"/>
      <c r="H22" s="12"/>
      <c r="I22" s="21"/>
      <c r="J22" s="13">
        <v>41794</v>
      </c>
      <c r="K22" s="14">
        <v>43985</v>
      </c>
      <c r="L22" s="17" t="s">
        <v>75</v>
      </c>
    </row>
    <row r="23" spans="1:12" ht="35.25" customHeight="1">
      <c r="A23" s="29" t="s">
        <v>211</v>
      </c>
      <c r="B23" s="18" t="s">
        <v>212</v>
      </c>
      <c r="C23" s="18" t="s">
        <v>71</v>
      </c>
      <c r="D23" s="23" t="s">
        <v>5</v>
      </c>
      <c r="E23" s="23" t="s">
        <v>85</v>
      </c>
      <c r="F23" s="24"/>
      <c r="G23" s="20">
        <v>28730</v>
      </c>
      <c r="H23" s="12">
        <f>G23*1.22</f>
        <v>35050.6</v>
      </c>
      <c r="I23" s="21" t="s">
        <v>3</v>
      </c>
      <c r="J23" s="13">
        <v>42209</v>
      </c>
      <c r="K23" s="14">
        <v>44400</v>
      </c>
      <c r="L23" s="17" t="s">
        <v>75</v>
      </c>
    </row>
    <row r="24" spans="1:12" ht="35.25" customHeight="1">
      <c r="A24" s="29" t="s">
        <v>181</v>
      </c>
      <c r="B24" s="18" t="s">
        <v>182</v>
      </c>
      <c r="C24" s="18" t="s">
        <v>71</v>
      </c>
      <c r="D24" s="23" t="s">
        <v>5</v>
      </c>
      <c r="E24" s="23" t="s">
        <v>129</v>
      </c>
      <c r="F24" s="24"/>
      <c r="G24" s="20"/>
      <c r="H24" s="12"/>
      <c r="I24" s="21"/>
      <c r="J24" s="13"/>
      <c r="K24" s="14"/>
      <c r="L24" s="17"/>
    </row>
    <row r="25" spans="1:12" ht="35.25" customHeight="1">
      <c r="A25" s="18" t="s">
        <v>88</v>
      </c>
      <c r="B25" s="18" t="s">
        <v>40</v>
      </c>
      <c r="C25" s="18" t="s">
        <v>93</v>
      </c>
      <c r="D25" s="23" t="s">
        <v>5</v>
      </c>
      <c r="E25" s="23" t="s">
        <v>85</v>
      </c>
      <c r="F25" s="24">
        <v>118299.62</v>
      </c>
      <c r="G25" s="20">
        <v>57212</v>
      </c>
      <c r="H25" s="12">
        <f>G25*1.22</f>
        <v>69798.64</v>
      </c>
      <c r="I25" s="21" t="s">
        <v>3</v>
      </c>
      <c r="J25" s="13">
        <v>37438</v>
      </c>
      <c r="K25" s="14">
        <v>39629</v>
      </c>
      <c r="L25" s="17" t="s">
        <v>14</v>
      </c>
    </row>
    <row r="26" spans="1:12" ht="35.25" customHeight="1">
      <c r="A26" s="18" t="s">
        <v>204</v>
      </c>
      <c r="B26" s="18" t="s">
        <v>205</v>
      </c>
      <c r="C26" s="18" t="s">
        <v>42</v>
      </c>
      <c r="D26" s="23" t="s">
        <v>5</v>
      </c>
      <c r="E26" s="23" t="s">
        <v>129</v>
      </c>
      <c r="F26" s="27"/>
      <c r="G26" s="25"/>
      <c r="H26" s="25"/>
      <c r="I26" s="27"/>
      <c r="J26" s="13"/>
      <c r="K26" s="14"/>
      <c r="L26" s="17"/>
    </row>
    <row r="27" spans="1:12" ht="35.25" customHeight="1">
      <c r="A27" s="18" t="s">
        <v>31</v>
      </c>
      <c r="B27" s="18" t="s">
        <v>185</v>
      </c>
      <c r="C27" s="18" t="s">
        <v>139</v>
      </c>
      <c r="D27" s="23" t="s">
        <v>0</v>
      </c>
      <c r="E27" s="19" t="s">
        <v>69</v>
      </c>
      <c r="F27" s="24"/>
      <c r="G27" s="20"/>
      <c r="H27" s="20"/>
      <c r="I27" s="21"/>
      <c r="J27" s="13">
        <v>41411</v>
      </c>
      <c r="K27" s="14" t="s">
        <v>23</v>
      </c>
      <c r="L27" s="17" t="s">
        <v>146</v>
      </c>
    </row>
    <row r="28" spans="1:12" ht="35.25" customHeight="1">
      <c r="A28" s="18" t="s">
        <v>152</v>
      </c>
      <c r="B28" s="18" t="s">
        <v>24</v>
      </c>
      <c r="C28" s="18" t="s">
        <v>25</v>
      </c>
      <c r="D28" s="23" t="s">
        <v>0</v>
      </c>
      <c r="E28" s="23" t="s">
        <v>85</v>
      </c>
      <c r="F28" s="24">
        <v>347562.5</v>
      </c>
      <c r="G28" s="20">
        <f>339790.5*0.85</f>
        <v>288821.925</v>
      </c>
      <c r="H28" s="12">
        <f>G28*1.22</f>
        <v>352362.7485</v>
      </c>
      <c r="I28" s="21" t="s">
        <v>3</v>
      </c>
      <c r="J28" s="13">
        <v>40179</v>
      </c>
      <c r="K28" s="14">
        <v>42369</v>
      </c>
      <c r="L28" s="17" t="s">
        <v>44</v>
      </c>
    </row>
    <row r="29" spans="1:12" ht="35.25" customHeight="1">
      <c r="A29" s="18" t="s">
        <v>122</v>
      </c>
      <c r="B29" s="18" t="s">
        <v>189</v>
      </c>
      <c r="C29" s="18" t="s">
        <v>111</v>
      </c>
      <c r="D29" s="23" t="s">
        <v>0</v>
      </c>
      <c r="E29" s="23" t="s">
        <v>121</v>
      </c>
      <c r="F29" s="12">
        <v>63200.909090909</v>
      </c>
      <c r="G29" s="20">
        <f>H29/1.22</f>
        <v>65009.55737704918</v>
      </c>
      <c r="H29" s="12">
        <v>79311.66</v>
      </c>
      <c r="I29" s="22" t="s">
        <v>3</v>
      </c>
      <c r="J29" s="13">
        <v>38350</v>
      </c>
      <c r="K29" s="14">
        <v>44923</v>
      </c>
      <c r="L29" s="17" t="s">
        <v>115</v>
      </c>
    </row>
    <row r="30" spans="1:12" ht="35.25" customHeight="1">
      <c r="A30" s="29" t="s">
        <v>164</v>
      </c>
      <c r="B30" s="29" t="s">
        <v>35</v>
      </c>
      <c r="C30" s="18" t="s">
        <v>72</v>
      </c>
      <c r="D30" s="19" t="s">
        <v>0</v>
      </c>
      <c r="E30" s="19" t="s">
        <v>129</v>
      </c>
      <c r="F30" s="34" t="s">
        <v>81</v>
      </c>
      <c r="G30" s="20">
        <v>0</v>
      </c>
      <c r="H30" s="20" t="s">
        <v>81</v>
      </c>
      <c r="I30" s="31" t="s">
        <v>81</v>
      </c>
      <c r="J30" s="13" t="s">
        <v>81</v>
      </c>
      <c r="K30" s="14" t="s">
        <v>81</v>
      </c>
      <c r="L30" s="28"/>
    </row>
    <row r="31" spans="1:12" ht="35.25" customHeight="1">
      <c r="A31" s="29" t="s">
        <v>165</v>
      </c>
      <c r="B31" s="29" t="s">
        <v>36</v>
      </c>
      <c r="C31" s="18" t="s">
        <v>72</v>
      </c>
      <c r="D31" s="19" t="s">
        <v>0</v>
      </c>
      <c r="E31" s="19" t="s">
        <v>85</v>
      </c>
      <c r="F31" s="24">
        <v>232243</v>
      </c>
      <c r="G31" s="20">
        <f>232243*0.85</f>
        <v>197406.55</v>
      </c>
      <c r="H31" s="20">
        <f>G31*1.22</f>
        <v>240835.99099999998</v>
      </c>
      <c r="I31" s="31" t="s">
        <v>3</v>
      </c>
      <c r="J31" s="13">
        <v>39463</v>
      </c>
      <c r="K31" s="14">
        <v>41655</v>
      </c>
      <c r="L31" s="28" t="s">
        <v>37</v>
      </c>
    </row>
    <row r="32" spans="1:12" ht="35.25" customHeight="1">
      <c r="A32" s="18" t="s">
        <v>184</v>
      </c>
      <c r="B32" s="18" t="s">
        <v>198</v>
      </c>
      <c r="C32" s="18" t="s">
        <v>52</v>
      </c>
      <c r="D32" s="19" t="s">
        <v>0</v>
      </c>
      <c r="E32" s="19" t="s">
        <v>69</v>
      </c>
      <c r="F32" s="20"/>
      <c r="G32" s="20"/>
      <c r="H32" s="20"/>
      <c r="I32" s="21"/>
      <c r="J32" s="13">
        <v>41913</v>
      </c>
      <c r="K32" s="14">
        <v>45199</v>
      </c>
      <c r="L32" s="17" t="s">
        <v>197</v>
      </c>
    </row>
    <row r="33" spans="1:12" ht="35.25" customHeight="1">
      <c r="A33" s="18" t="s">
        <v>153</v>
      </c>
      <c r="B33" s="18" t="s">
        <v>26</v>
      </c>
      <c r="C33" s="18" t="s">
        <v>10</v>
      </c>
      <c r="D33" s="23" t="s">
        <v>0</v>
      </c>
      <c r="E33" s="23" t="s">
        <v>85</v>
      </c>
      <c r="F33" s="20">
        <v>196275.2</v>
      </c>
      <c r="G33" s="20">
        <f>196275.2*0.85</f>
        <v>166833.92</v>
      </c>
      <c r="H33" s="12">
        <f>G33*1.22</f>
        <v>203537.3824</v>
      </c>
      <c r="I33" s="21" t="s">
        <v>3</v>
      </c>
      <c r="J33" s="13">
        <v>40513</v>
      </c>
      <c r="K33" s="14">
        <v>42704</v>
      </c>
      <c r="L33" s="17" t="s">
        <v>62</v>
      </c>
    </row>
    <row r="34" spans="1:12" ht="35.25" customHeight="1">
      <c r="A34" s="18" t="s">
        <v>84</v>
      </c>
      <c r="B34" s="18" t="s">
        <v>187</v>
      </c>
      <c r="C34" s="18" t="s">
        <v>138</v>
      </c>
      <c r="D34" s="23" t="s">
        <v>82</v>
      </c>
      <c r="E34" s="23" t="s">
        <v>85</v>
      </c>
      <c r="F34" s="24">
        <v>49685.71</v>
      </c>
      <c r="G34" s="20">
        <f>49685.71*0.85</f>
        <v>42232.8535</v>
      </c>
      <c r="H34" s="12">
        <f>G34</f>
        <v>42232.8535</v>
      </c>
      <c r="I34" s="26" t="s">
        <v>148</v>
      </c>
      <c r="J34" s="13">
        <v>39661</v>
      </c>
      <c r="K34" s="14">
        <v>41851</v>
      </c>
      <c r="L34" s="17" t="s">
        <v>145</v>
      </c>
    </row>
    <row r="35" spans="1:12" ht="35.25" customHeight="1">
      <c r="A35" s="18" t="s">
        <v>114</v>
      </c>
      <c r="B35" s="18" t="s">
        <v>186</v>
      </c>
      <c r="C35" s="18" t="s">
        <v>141</v>
      </c>
      <c r="D35" s="23" t="s">
        <v>82</v>
      </c>
      <c r="E35" s="23" t="s">
        <v>85</v>
      </c>
      <c r="F35" s="20">
        <v>182931.59</v>
      </c>
      <c r="G35" s="20">
        <v>155491.85</v>
      </c>
      <c r="H35" s="12">
        <f>G35*1.22</f>
        <v>189700.057</v>
      </c>
      <c r="I35" s="21" t="s">
        <v>3</v>
      </c>
      <c r="J35" s="13">
        <v>39083</v>
      </c>
      <c r="K35" s="14">
        <v>41274</v>
      </c>
      <c r="L35" s="17" t="s">
        <v>131</v>
      </c>
    </row>
    <row r="36" spans="1:12" ht="35.25" customHeight="1">
      <c r="A36" s="29" t="s">
        <v>166</v>
      </c>
      <c r="B36" s="29" t="s">
        <v>95</v>
      </c>
      <c r="C36" s="18" t="s">
        <v>96</v>
      </c>
      <c r="D36" s="19" t="s">
        <v>82</v>
      </c>
      <c r="E36" s="19" t="s">
        <v>126</v>
      </c>
      <c r="F36" s="34" t="s">
        <v>81</v>
      </c>
      <c r="G36" s="20">
        <v>229416.313932749</v>
      </c>
      <c r="H36" s="20">
        <f>G36</f>
        <v>229416.313932749</v>
      </c>
      <c r="I36" s="22" t="s">
        <v>148</v>
      </c>
      <c r="J36" s="13">
        <v>38350</v>
      </c>
      <c r="K36" s="14">
        <v>44923</v>
      </c>
      <c r="L36" s="28" t="s">
        <v>215</v>
      </c>
    </row>
    <row r="37" spans="1:12" ht="35.25" customHeight="1">
      <c r="A37" s="29" t="s">
        <v>167</v>
      </c>
      <c r="B37" s="29" t="s">
        <v>142</v>
      </c>
      <c r="C37" s="18" t="s">
        <v>96</v>
      </c>
      <c r="D37" s="19" t="s">
        <v>82</v>
      </c>
      <c r="E37" s="19" t="s">
        <v>85</v>
      </c>
      <c r="F37" s="33">
        <v>41466.24</v>
      </c>
      <c r="G37" s="20">
        <v>35246.3</v>
      </c>
      <c r="H37" s="20">
        <f>G37*1.22</f>
        <v>43000.486000000004</v>
      </c>
      <c r="I37" s="31" t="s">
        <v>3</v>
      </c>
      <c r="J37" s="13">
        <v>31628</v>
      </c>
      <c r="K37" s="14">
        <v>33819</v>
      </c>
      <c r="L37" s="28" t="s">
        <v>97</v>
      </c>
    </row>
    <row r="38" spans="1:12" ht="35.25" customHeight="1">
      <c r="A38" s="18" t="s">
        <v>113</v>
      </c>
      <c r="B38" s="18" t="s">
        <v>188</v>
      </c>
      <c r="C38" s="18" t="s">
        <v>29</v>
      </c>
      <c r="D38" s="23" t="s">
        <v>82</v>
      </c>
      <c r="E38" s="23" t="s">
        <v>85</v>
      </c>
      <c r="F38" s="24">
        <v>201821.81</v>
      </c>
      <c r="G38" s="20">
        <v>173399.55</v>
      </c>
      <c r="H38" s="30">
        <f>G38*1.22</f>
        <v>211547.45099999997</v>
      </c>
      <c r="I38" s="21" t="s">
        <v>3</v>
      </c>
      <c r="J38" s="13">
        <v>37135</v>
      </c>
      <c r="K38" s="14">
        <v>39325</v>
      </c>
      <c r="L38" s="17" t="s">
        <v>135</v>
      </c>
    </row>
    <row r="39" spans="1:12" ht="35.25" customHeight="1">
      <c r="A39" s="18" t="s">
        <v>54</v>
      </c>
      <c r="B39" s="18" t="s">
        <v>39</v>
      </c>
      <c r="C39" s="18" t="s">
        <v>159</v>
      </c>
      <c r="D39" s="23" t="s">
        <v>82</v>
      </c>
      <c r="E39" s="19" t="s">
        <v>69</v>
      </c>
      <c r="F39" s="24"/>
      <c r="G39" s="20"/>
      <c r="H39" s="20"/>
      <c r="I39" s="24"/>
      <c r="J39" s="13"/>
      <c r="K39" s="14"/>
      <c r="L39" s="17" t="s">
        <v>136</v>
      </c>
    </row>
    <row r="40" spans="1:12" ht="35.25" customHeight="1">
      <c r="A40" s="29" t="s">
        <v>168</v>
      </c>
      <c r="B40" s="29" t="s">
        <v>98</v>
      </c>
      <c r="C40" s="18" t="s">
        <v>94</v>
      </c>
      <c r="D40" s="19" t="s">
        <v>117</v>
      </c>
      <c r="E40" s="19" t="s">
        <v>126</v>
      </c>
      <c r="F40" s="32" t="s">
        <v>81</v>
      </c>
      <c r="G40" s="20">
        <f>410894.7+205447.44</f>
        <v>616342.14</v>
      </c>
      <c r="H40" s="20">
        <f>G40</f>
        <v>616342.14</v>
      </c>
      <c r="I40" s="22" t="s">
        <v>148</v>
      </c>
      <c r="J40" s="13">
        <v>38350</v>
      </c>
      <c r="K40" s="14">
        <v>44923</v>
      </c>
      <c r="L40" s="28" t="s">
        <v>215</v>
      </c>
    </row>
    <row r="41" spans="1:12" ht="35.25" customHeight="1">
      <c r="A41" s="29" t="s">
        <v>169</v>
      </c>
      <c r="B41" s="29" t="s">
        <v>99</v>
      </c>
      <c r="C41" s="18" t="s">
        <v>94</v>
      </c>
      <c r="D41" s="19" t="s">
        <v>117</v>
      </c>
      <c r="E41" s="19" t="s">
        <v>129</v>
      </c>
      <c r="F41" s="34" t="s">
        <v>81</v>
      </c>
      <c r="G41" s="20">
        <v>0</v>
      </c>
      <c r="H41" s="20" t="s">
        <v>81</v>
      </c>
      <c r="I41" s="31" t="s">
        <v>81</v>
      </c>
      <c r="J41" s="13" t="s">
        <v>81</v>
      </c>
      <c r="K41" s="14" t="s">
        <v>81</v>
      </c>
      <c r="L41" s="28"/>
    </row>
    <row r="42" spans="1:12" ht="35.25" customHeight="1">
      <c r="A42" s="18" t="s">
        <v>79</v>
      </c>
      <c r="B42" s="18" t="s">
        <v>190</v>
      </c>
      <c r="C42" s="18" t="s">
        <v>94</v>
      </c>
      <c r="D42" s="23" t="s">
        <v>117</v>
      </c>
      <c r="E42" s="23" t="s">
        <v>85</v>
      </c>
      <c r="F42" s="24">
        <v>506260.99</v>
      </c>
      <c r="G42" s="20">
        <f>434645.5+88400</f>
        <v>523045.5</v>
      </c>
      <c r="H42" s="12">
        <f>G42*1.22</f>
        <v>638115.51</v>
      </c>
      <c r="I42" s="21" t="s">
        <v>3</v>
      </c>
      <c r="J42" s="13">
        <v>41244</v>
      </c>
      <c r="K42" s="14">
        <v>43434</v>
      </c>
      <c r="L42" s="17" t="s">
        <v>15</v>
      </c>
    </row>
    <row r="43" spans="1:12" ht="35.25" customHeight="1">
      <c r="A43" s="18" t="s">
        <v>63</v>
      </c>
      <c r="B43" s="18" t="s">
        <v>191</v>
      </c>
      <c r="C43" s="18" t="s">
        <v>158</v>
      </c>
      <c r="D43" s="23" t="s">
        <v>117</v>
      </c>
      <c r="E43" s="23" t="s">
        <v>85</v>
      </c>
      <c r="F43" s="24">
        <v>257598.48</v>
      </c>
      <c r="G43" s="20">
        <v>166625.69</v>
      </c>
      <c r="H43" s="12">
        <f>G43</f>
        <v>166625.69</v>
      </c>
      <c r="I43" s="21" t="s">
        <v>148</v>
      </c>
      <c r="J43" s="13">
        <v>39661</v>
      </c>
      <c r="K43" s="14">
        <v>41851</v>
      </c>
      <c r="L43" s="17" t="s">
        <v>160</v>
      </c>
    </row>
    <row r="44" spans="1:12" ht="35.25" customHeight="1">
      <c r="A44" s="18" t="s">
        <v>64</v>
      </c>
      <c r="B44" s="18" t="s">
        <v>214</v>
      </c>
      <c r="C44" s="18" t="s">
        <v>7</v>
      </c>
      <c r="D44" s="23" t="s">
        <v>117</v>
      </c>
      <c r="E44" s="19" t="s">
        <v>69</v>
      </c>
      <c r="F44" s="24"/>
      <c r="G44" s="20"/>
      <c r="H44" s="12"/>
      <c r="I44" s="21"/>
      <c r="J44" s="13">
        <v>42250</v>
      </c>
      <c r="K44" s="14">
        <v>44441</v>
      </c>
      <c r="L44" s="17" t="s">
        <v>180</v>
      </c>
    </row>
    <row r="45" spans="1:12" ht="72" customHeight="1">
      <c r="A45" s="29" t="s">
        <v>170</v>
      </c>
      <c r="B45" s="29" t="s">
        <v>104</v>
      </c>
      <c r="C45" s="18" t="s">
        <v>11</v>
      </c>
      <c r="D45" s="19" t="s">
        <v>117</v>
      </c>
      <c r="E45" s="19" t="s">
        <v>126</v>
      </c>
      <c r="F45" s="34" t="s">
        <v>81</v>
      </c>
      <c r="G45" s="20">
        <v>39848.584510375294</v>
      </c>
      <c r="H45" s="20">
        <f>G45</f>
        <v>39848.584510375294</v>
      </c>
      <c r="I45" s="22" t="s">
        <v>148</v>
      </c>
      <c r="J45" s="13">
        <v>38350</v>
      </c>
      <c r="K45" s="14">
        <v>44923</v>
      </c>
      <c r="L45" s="28" t="s">
        <v>215</v>
      </c>
    </row>
    <row r="46" spans="1:12" ht="35.25" customHeight="1">
      <c r="A46" s="18" t="s">
        <v>55</v>
      </c>
      <c r="B46" s="18" t="s">
        <v>177</v>
      </c>
      <c r="C46" s="18" t="s">
        <v>11</v>
      </c>
      <c r="D46" s="23" t="s">
        <v>117</v>
      </c>
      <c r="E46" s="19" t="s">
        <v>69</v>
      </c>
      <c r="F46" s="20"/>
      <c r="G46" s="20"/>
      <c r="H46" s="20"/>
      <c r="I46" s="24"/>
      <c r="J46" s="13">
        <v>41746</v>
      </c>
      <c r="K46" s="14">
        <v>52703</v>
      </c>
      <c r="L46" s="17" t="s">
        <v>178</v>
      </c>
    </row>
    <row r="47" spans="1:12" ht="35.25" customHeight="1">
      <c r="A47" s="29" t="s">
        <v>171</v>
      </c>
      <c r="B47" s="29" t="s">
        <v>102</v>
      </c>
      <c r="C47" s="18" t="s">
        <v>11</v>
      </c>
      <c r="D47" s="19" t="s">
        <v>117</v>
      </c>
      <c r="E47" s="19" t="s">
        <v>85</v>
      </c>
      <c r="F47" s="35">
        <v>5200</v>
      </c>
      <c r="G47" s="20">
        <v>4420</v>
      </c>
      <c r="H47" s="20">
        <f>G47</f>
        <v>4420</v>
      </c>
      <c r="I47" s="31" t="s">
        <v>148</v>
      </c>
      <c r="J47" s="13">
        <v>40179</v>
      </c>
      <c r="K47" s="14">
        <v>40543</v>
      </c>
      <c r="L47" s="28" t="s">
        <v>103</v>
      </c>
    </row>
    <row r="48" spans="1:12" ht="35.25" customHeight="1">
      <c r="A48" s="18" t="s">
        <v>112</v>
      </c>
      <c r="B48" s="18" t="s">
        <v>192</v>
      </c>
      <c r="C48" s="18" t="s">
        <v>74</v>
      </c>
      <c r="D48" s="23" t="s">
        <v>118</v>
      </c>
      <c r="E48" s="23" t="s">
        <v>85</v>
      </c>
      <c r="F48" s="24">
        <v>323882.64</v>
      </c>
      <c r="G48" s="20">
        <v>239700</v>
      </c>
      <c r="H48" s="12">
        <f>G48*1.22</f>
        <v>292434</v>
      </c>
      <c r="I48" s="21" t="s">
        <v>3</v>
      </c>
      <c r="J48" s="13">
        <v>41974</v>
      </c>
      <c r="K48" s="14">
        <v>44165</v>
      </c>
      <c r="L48" s="17" t="s">
        <v>13</v>
      </c>
    </row>
    <row r="49" spans="1:12" ht="35.25" customHeight="1">
      <c r="A49" s="29" t="s">
        <v>172</v>
      </c>
      <c r="B49" s="29" t="s">
        <v>100</v>
      </c>
      <c r="C49" s="18" t="s">
        <v>74</v>
      </c>
      <c r="D49" s="19" t="s">
        <v>118</v>
      </c>
      <c r="E49" s="19" t="s">
        <v>85</v>
      </c>
      <c r="F49" s="33">
        <f>71586+87872</f>
        <v>159458</v>
      </c>
      <c r="G49" s="20">
        <f>(71586+87872)*0.85</f>
        <v>135539.3</v>
      </c>
      <c r="H49" s="20">
        <f>(71586*0.85)+((87872*0.85*1.22))</f>
        <v>151971.364</v>
      </c>
      <c r="I49" s="36" t="s">
        <v>175</v>
      </c>
      <c r="J49" s="13">
        <v>40544</v>
      </c>
      <c r="K49" s="14">
        <v>42735</v>
      </c>
      <c r="L49" s="28" t="s">
        <v>219</v>
      </c>
    </row>
    <row r="50" spans="1:12" ht="35.25" customHeight="1">
      <c r="A50" s="18" t="s">
        <v>65</v>
      </c>
      <c r="B50" s="18" t="s">
        <v>130</v>
      </c>
      <c r="C50" s="18" t="s">
        <v>51</v>
      </c>
      <c r="D50" s="23" t="s">
        <v>4</v>
      </c>
      <c r="E50" s="23" t="s">
        <v>85</v>
      </c>
      <c r="F50" s="24"/>
      <c r="G50" s="20">
        <f>77000*0.85</f>
        <v>65450</v>
      </c>
      <c r="H50" s="20">
        <f>G50</f>
        <v>65450</v>
      </c>
      <c r="I50" s="21" t="s">
        <v>148</v>
      </c>
      <c r="J50" s="13">
        <v>41436</v>
      </c>
      <c r="K50" s="14">
        <v>43626</v>
      </c>
      <c r="L50" s="17" t="s">
        <v>174</v>
      </c>
    </row>
    <row r="51" spans="1:12" ht="35.25" customHeight="1">
      <c r="A51" s="18" t="s">
        <v>86</v>
      </c>
      <c r="B51" s="18" t="s">
        <v>193</v>
      </c>
      <c r="C51" s="18" t="s">
        <v>156</v>
      </c>
      <c r="D51" s="23" t="s">
        <v>4</v>
      </c>
      <c r="E51" s="23" t="s">
        <v>85</v>
      </c>
      <c r="F51" s="20">
        <v>324678</v>
      </c>
      <c r="G51" s="20">
        <f>324678*0.85</f>
        <v>275976.3</v>
      </c>
      <c r="H51" s="12">
        <f>G51*1.22</f>
        <v>336691.08599999995</v>
      </c>
      <c r="I51" s="21" t="s">
        <v>3</v>
      </c>
      <c r="J51" s="13">
        <v>40391</v>
      </c>
      <c r="K51" s="14">
        <v>42582</v>
      </c>
      <c r="L51" s="17" t="s">
        <v>83</v>
      </c>
    </row>
    <row r="52" spans="1:12" ht="35.25" customHeight="1">
      <c r="A52" s="18" t="s">
        <v>206</v>
      </c>
      <c r="B52" s="18" t="s">
        <v>207</v>
      </c>
      <c r="C52" s="18" t="s">
        <v>156</v>
      </c>
      <c r="D52" s="23" t="s">
        <v>4</v>
      </c>
      <c r="E52" s="23" t="s">
        <v>85</v>
      </c>
      <c r="F52" s="24"/>
      <c r="G52" s="20">
        <v>239700</v>
      </c>
      <c r="H52" s="12">
        <f>G52*1.22</f>
        <v>292434</v>
      </c>
      <c r="I52" s="21" t="s">
        <v>3</v>
      </c>
      <c r="J52" s="13">
        <v>41995</v>
      </c>
      <c r="K52" s="14">
        <v>44186</v>
      </c>
      <c r="L52" s="17" t="s">
        <v>208</v>
      </c>
    </row>
    <row r="53" spans="1:12" ht="35.25" customHeight="1">
      <c r="A53" s="18" t="s">
        <v>217</v>
      </c>
      <c r="B53" s="18" t="s">
        <v>194</v>
      </c>
      <c r="C53" s="18" t="s">
        <v>48</v>
      </c>
      <c r="D53" s="23" t="s">
        <v>3</v>
      </c>
      <c r="E53" s="23" t="s">
        <v>85</v>
      </c>
      <c r="F53" s="20">
        <v>113930.12</v>
      </c>
      <c r="G53" s="20">
        <f>113930.12*0.85</f>
        <v>96840.602</v>
      </c>
      <c r="H53" s="12">
        <f>G53</f>
        <v>96840.602</v>
      </c>
      <c r="I53" s="21" t="s">
        <v>148</v>
      </c>
      <c r="J53" s="13">
        <v>39448</v>
      </c>
      <c r="K53" s="14">
        <v>41639</v>
      </c>
      <c r="L53" s="17" t="s">
        <v>66</v>
      </c>
    </row>
    <row r="54" spans="1:12" ht="35.25" customHeight="1">
      <c r="A54" s="18" t="s">
        <v>123</v>
      </c>
      <c r="B54" s="18" t="s">
        <v>195</v>
      </c>
      <c r="C54" s="18" t="s">
        <v>127</v>
      </c>
      <c r="D54" s="23" t="s">
        <v>3</v>
      </c>
      <c r="E54" s="23" t="s">
        <v>126</v>
      </c>
      <c r="F54" s="24">
        <f>90939.46*2</f>
        <v>181878.92</v>
      </c>
      <c r="G54" s="20">
        <v>187224.2475990153</v>
      </c>
      <c r="H54" s="20">
        <f>G54</f>
        <v>187224.2475990153</v>
      </c>
      <c r="I54" s="22" t="s">
        <v>148</v>
      </c>
      <c r="J54" s="13">
        <v>38350</v>
      </c>
      <c r="K54" s="14">
        <v>44923</v>
      </c>
      <c r="L54" s="28" t="s">
        <v>215</v>
      </c>
    </row>
    <row r="55" spans="1:12" ht="35.25" customHeight="1">
      <c r="A55" s="18" t="s">
        <v>56</v>
      </c>
      <c r="B55" s="18" t="s">
        <v>77</v>
      </c>
      <c r="C55" s="18" t="s">
        <v>9</v>
      </c>
      <c r="D55" s="23" t="s">
        <v>3</v>
      </c>
      <c r="E55" s="23" t="s">
        <v>129</v>
      </c>
      <c r="F55" s="27"/>
      <c r="G55" s="25"/>
      <c r="H55" s="25"/>
      <c r="I55" s="27"/>
      <c r="J55" s="13"/>
      <c r="K55" s="14"/>
      <c r="L55" s="17"/>
    </row>
    <row r="56" spans="1:12" ht="35.25" customHeight="1">
      <c r="A56" s="29" t="s">
        <v>173</v>
      </c>
      <c r="B56" s="29" t="s">
        <v>101</v>
      </c>
      <c r="C56" s="18" t="s">
        <v>9</v>
      </c>
      <c r="D56" s="19" t="s">
        <v>3</v>
      </c>
      <c r="E56" s="19" t="s">
        <v>129</v>
      </c>
      <c r="F56" s="34" t="s">
        <v>81</v>
      </c>
      <c r="G56" s="20">
        <v>0</v>
      </c>
      <c r="H56" s="20" t="s">
        <v>81</v>
      </c>
      <c r="I56" s="31" t="s">
        <v>81</v>
      </c>
      <c r="J56" s="13" t="s">
        <v>81</v>
      </c>
      <c r="K56" s="14" t="s">
        <v>81</v>
      </c>
      <c r="L56" s="28"/>
    </row>
    <row r="57" spans="1:12" ht="35.25" customHeight="1">
      <c r="A57" s="18" t="s">
        <v>155</v>
      </c>
      <c r="B57" s="18" t="s">
        <v>196</v>
      </c>
      <c r="C57" s="18" t="s">
        <v>9</v>
      </c>
      <c r="D57" s="23" t="s">
        <v>3</v>
      </c>
      <c r="E57" s="23" t="s">
        <v>85</v>
      </c>
      <c r="F57" s="24">
        <v>257742.82</v>
      </c>
      <c r="G57" s="20">
        <f>257742.82*0.85</f>
        <v>219081.397</v>
      </c>
      <c r="H57" s="12">
        <f>G57*1.22</f>
        <v>267279.30434</v>
      </c>
      <c r="I57" s="21" t="s">
        <v>3</v>
      </c>
      <c r="J57" s="13">
        <v>39722</v>
      </c>
      <c r="K57" s="14">
        <v>41912</v>
      </c>
      <c r="L57" s="17" t="s">
        <v>132</v>
      </c>
    </row>
    <row r="60" spans="7:8" ht="15">
      <c r="G60" s="10"/>
      <c r="H60" s="11"/>
    </row>
    <row r="61" spans="2:6" ht="15">
      <c r="B61" s="11"/>
      <c r="F61" s="10"/>
    </row>
    <row r="62" spans="2:8" ht="15">
      <c r="B62" s="11"/>
      <c r="G62" s="10"/>
      <c r="H62" s="10"/>
    </row>
    <row r="63" ht="15">
      <c r="G63" s="10"/>
    </row>
    <row r="64" ht="15">
      <c r="G64" s="10"/>
    </row>
  </sheetData>
  <sheetProtection formatCells="0" insertHyperlinks="0" autoFilter="0"/>
  <autoFilter ref="A1:L57"/>
  <conditionalFormatting sqref="K58:K65536 K1">
    <cfRule type="cellIs" priority="274" dxfId="2" operator="lessThan" stopIfTrue="1">
      <formula>NOW()</formula>
    </cfRule>
    <cfRule type="cellIs" priority="275" dxfId="1" operator="lessThan" stopIfTrue="1">
      <formula>NOW()+120</formula>
    </cfRule>
    <cfRule type="cellIs" priority="276" dxfId="0" operator="lessThan" stopIfTrue="1">
      <formula>NOW()+420</formula>
    </cfRule>
  </conditionalFormatting>
  <conditionalFormatting sqref="K2:K44 K46:K57">
    <cfRule type="cellIs" priority="271" dxfId="2" operator="lessThan" stopIfTrue="1">
      <formula>NOW()</formula>
    </cfRule>
    <cfRule type="cellIs" priority="272" dxfId="1" operator="lessThan" stopIfTrue="1">
      <formula>NOW()+360</formula>
    </cfRule>
    <cfRule type="cellIs" priority="273" dxfId="0" operator="lessThan" stopIfTrue="1">
      <formula>NOW()+420</formula>
    </cfRule>
  </conditionalFormatting>
  <conditionalFormatting sqref="K45">
    <cfRule type="cellIs" priority="142" dxfId="2" operator="lessThan" stopIfTrue="1">
      <formula>NOW()</formula>
    </cfRule>
    <cfRule type="cellIs" priority="143" dxfId="1" operator="lessThan" stopIfTrue="1">
      <formula>NOW()+360</formula>
    </cfRule>
    <cfRule type="cellIs" priority="144" dxfId="0" operator="lessThan" stopIfTrue="1">
      <formula>NOW()+420</formula>
    </cfRule>
  </conditionalFormatting>
  <printOptions horizontalCentered="1" verticalCentered="1"/>
  <pageMargins left="0.03937007874015748" right="0.03937007874015748" top="0.15748031496062992" bottom="0.3543307086614173" header="0.31496062992125984" footer="0.31496062992125984"/>
  <pageSetup horizontalDpi="1200" verticalDpi="1200" orientation="landscape" paperSize="8" scale="55" r:id="rId2"/>
  <headerFooter alignWithMargins="0">
    <oddHeader>&amp;C&amp;G
&amp;12Direzione Centrale Amministrazione, Pianificazione e Controllo
Settore Logistica e fornitori
Uffiicio immobili e servizi tecnici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2016-02-10T09:01:29Z</cp:lastPrinted>
  <dcterms:created xsi:type="dcterms:W3CDTF">2000-06-20T09:17:48Z</dcterms:created>
  <dcterms:modified xsi:type="dcterms:W3CDTF">2016-02-11T07:23:55Z</dcterms:modified>
  <cp:category/>
  <cp:version/>
  <cp:contentType/>
  <cp:contentStatus/>
</cp:coreProperties>
</file>